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I:\Fachbereiche\Chemie und Pharmazie\q0glori\share\group\Allg. Files für Mitarbeiter - general files for coworkers\_Subgroups - templates, instructions, tips and tricks\Screening\Robustness Screen\"/>
    </mc:Choice>
  </mc:AlternateContent>
  <xr:revisionPtr revIDLastSave="0" documentId="13_ncr:1_{DEB5C2FA-7DC9-46DD-B531-863EDB0003FF}" xr6:coauthVersionLast="47" xr6:coauthVersionMax="47" xr10:uidLastSave="{00000000-0000-0000-0000-000000000000}"/>
  <bookViews>
    <workbookView xWindow="29205" yWindow="2610" windowWidth="21600" windowHeight="11175" xr2:uid="{00000000-000D-0000-FFFF-FFFF00000000}"/>
  </bookViews>
  <sheets>
    <sheet name="Overview" sheetId="1" r:id="rId1"/>
    <sheet name="Bar diagram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30" i="1"/>
  <c r="G28" i="1"/>
  <c r="G26" i="1"/>
  <c r="G20" i="1"/>
  <c r="G18" i="1"/>
  <c r="J174" i="5" l="1"/>
  <c r="K174" i="5" s="1"/>
  <c r="I174" i="5"/>
  <c r="J173" i="5"/>
  <c r="K173" i="5" s="1"/>
  <c r="I173" i="5"/>
  <c r="J172" i="5"/>
  <c r="K172" i="5" s="1"/>
  <c r="I172" i="5"/>
  <c r="J171" i="5"/>
  <c r="K171" i="5" s="1"/>
  <c r="I171" i="5"/>
  <c r="J170" i="5"/>
  <c r="K170" i="5" s="1"/>
  <c r="I170" i="5"/>
  <c r="J169" i="5"/>
  <c r="K169" i="5" s="1"/>
  <c r="I169" i="5"/>
  <c r="J168" i="5"/>
  <c r="K168" i="5" s="1"/>
  <c r="I168" i="5"/>
  <c r="J167" i="5"/>
  <c r="K167" i="5" s="1"/>
  <c r="I167" i="5"/>
  <c r="J166" i="5"/>
  <c r="K166" i="5" s="1"/>
  <c r="I166" i="5"/>
  <c r="J165" i="5"/>
  <c r="K165" i="5" s="1"/>
  <c r="K175" i="5" s="1"/>
  <c r="I165" i="5"/>
  <c r="P164" i="5"/>
  <c r="O164" i="5"/>
  <c r="N164" i="5"/>
  <c r="O163" i="5"/>
  <c r="P163" i="5" s="1"/>
  <c r="N163" i="5"/>
  <c r="O162" i="5"/>
  <c r="P162" i="5" s="1"/>
  <c r="N162" i="5"/>
  <c r="O161" i="5"/>
  <c r="P161" i="5" s="1"/>
  <c r="N161" i="5"/>
  <c r="O160" i="5"/>
  <c r="P160" i="5" s="1"/>
  <c r="N160" i="5"/>
  <c r="O159" i="5"/>
  <c r="P159" i="5" s="1"/>
  <c r="N159" i="5"/>
  <c r="P158" i="5"/>
  <c r="O158" i="5"/>
  <c r="N158" i="5"/>
  <c r="O157" i="5"/>
  <c r="P157" i="5" s="1"/>
  <c r="N157" i="5"/>
  <c r="O156" i="5"/>
  <c r="P156" i="5" s="1"/>
  <c r="N156" i="5"/>
  <c r="O155" i="5"/>
  <c r="P155" i="5" s="1"/>
  <c r="N155" i="5"/>
  <c r="N166" i="5" s="1"/>
  <c r="I23" i="5"/>
  <c r="G23" i="5"/>
  <c r="I176" i="5" l="1"/>
  <c r="N165" i="5"/>
  <c r="P165" i="5"/>
  <c r="P166" i="5"/>
  <c r="K176" i="5"/>
  <c r="I175" i="5"/>
  <c r="G27" i="1" l="1"/>
  <c r="G25" i="1"/>
  <c r="G22" i="1"/>
  <c r="G21" i="1"/>
  <c r="G29" i="1"/>
  <c r="G24" i="1"/>
  <c r="G19" i="1"/>
  <c r="G17" i="1"/>
  <c r="G16" i="1"/>
  <c r="M16" i="1" s="1"/>
  <c r="AA17" i="1" l="1"/>
  <c r="AA16" i="1"/>
  <c r="AA31" i="1" l="1"/>
  <c r="AA30" i="1"/>
  <c r="Q30" i="1" s="1"/>
  <c r="AA18" i="1"/>
  <c r="Q18" i="1" s="1"/>
  <c r="Q17" i="1"/>
  <c r="AA19" i="1"/>
  <c r="Q19" i="1" s="1"/>
  <c r="AA20" i="1"/>
  <c r="Q20" i="1" s="1"/>
  <c r="AA21" i="1"/>
  <c r="Q21" i="1" s="1"/>
  <c r="AA22" i="1"/>
  <c r="Q22" i="1" s="1"/>
  <c r="AA23" i="1"/>
  <c r="Q23" i="1" s="1"/>
  <c r="AA24" i="1"/>
  <c r="Q24" i="1" s="1"/>
  <c r="AA25" i="1"/>
  <c r="Q25" i="1" s="1"/>
  <c r="AA26" i="1"/>
  <c r="Q26" i="1" s="1"/>
  <c r="AA27" i="1"/>
  <c r="Q27" i="1" s="1"/>
  <c r="AA28" i="1"/>
  <c r="Q28" i="1" s="1"/>
  <c r="AA29" i="1"/>
  <c r="Q29" i="1" s="1"/>
  <c r="Q16" i="1"/>
  <c r="Q34" i="1" l="1"/>
  <c r="M30" i="1" l="1"/>
  <c r="P30" i="1" s="1"/>
  <c r="M28" i="1" l="1"/>
  <c r="P28" i="1" s="1"/>
  <c r="P16" i="1" l="1"/>
  <c r="D24" i="1"/>
  <c r="M17" i="1" l="1"/>
  <c r="P17" i="1" s="1"/>
  <c r="M18" i="1"/>
  <c r="P18" i="1" s="1"/>
  <c r="M19" i="1"/>
  <c r="P19" i="1" s="1"/>
  <c r="M20" i="1"/>
  <c r="P20" i="1" s="1"/>
  <c r="M21" i="1"/>
  <c r="P21" i="1" s="1"/>
  <c r="M22" i="1"/>
  <c r="P22" i="1" s="1"/>
  <c r="M23" i="1"/>
  <c r="P23" i="1" s="1"/>
  <c r="M24" i="1"/>
  <c r="P24" i="1" s="1"/>
  <c r="M25" i="1"/>
  <c r="P25" i="1" s="1"/>
  <c r="M26" i="1"/>
  <c r="P26" i="1" s="1"/>
  <c r="M27" i="1"/>
  <c r="P27" i="1" s="1"/>
  <c r="M29" i="1"/>
  <c r="P29" i="1" s="1"/>
  <c r="P34" i="1" l="1"/>
  <c r="D20" i="1"/>
  <c r="D28" i="1"/>
  <c r="D21" i="1"/>
  <c r="D22" i="1"/>
  <c r="D23" i="1"/>
  <c r="D25" i="1"/>
  <c r="D27" i="1"/>
  <c r="D29" i="1"/>
  <c r="D17" i="1"/>
  <c r="D18" i="1"/>
  <c r="D19" i="1"/>
  <c r="D16" i="1"/>
</calcChain>
</file>

<file path=xl/sharedStrings.xml><?xml version="1.0" encoding="utf-8"?>
<sst xmlns="http://schemas.openxmlformats.org/spreadsheetml/2006/main" count="118" uniqueCount="99">
  <si>
    <t>Additive</t>
  </si>
  <si>
    <t>1-nonanol</t>
  </si>
  <si>
    <t>1-dodecene</t>
  </si>
  <si>
    <t>2-butylfuran</t>
  </si>
  <si>
    <t>3,5-dimethylpyridine</t>
  </si>
  <si>
    <t>Benzylpyrrole</t>
  </si>
  <si>
    <t>Alkylketone</t>
  </si>
  <si>
    <t>Acetanilide</t>
  </si>
  <si>
    <t>Bromobenzene</t>
  </si>
  <si>
    <t>Chromanone</t>
  </si>
  <si>
    <t xml:space="preserve">Dimethyl acetal </t>
  </si>
  <si>
    <t>Control</t>
  </si>
  <si>
    <t>Area</t>
  </si>
  <si>
    <t>Mes/X</t>
  </si>
  <si>
    <t>Rxn Number</t>
  </si>
  <si>
    <t>Area Mesitylene</t>
  </si>
  <si>
    <t>Area Additive</t>
  </si>
  <si>
    <t>Yield Additive</t>
  </si>
  <si>
    <t>Yield Product</t>
  </si>
  <si>
    <t>Average</t>
  </si>
  <si>
    <t>prepare GC with Celite</t>
  </si>
  <si>
    <t>M (additive)</t>
  </si>
  <si>
    <t>d (additive)</t>
  </si>
  <si>
    <t>Benzothiazol</t>
  </si>
  <si>
    <t xml:space="preserve">Benzaldehyde dimethyl acetal </t>
  </si>
  <si>
    <t>1-decyne</t>
  </si>
  <si>
    <t>Decanonitrile</t>
  </si>
  <si>
    <t>aniline</t>
  </si>
  <si>
    <t>6-Undecanone</t>
  </si>
  <si>
    <t>none</t>
  </si>
  <si>
    <t>Entry</t>
  </si>
  <si>
    <t>Additive scale:</t>
  </si>
  <si>
    <t>&lt;33</t>
  </si>
  <si>
    <t>33-66</t>
  </si>
  <si>
    <t>&gt;66</t>
  </si>
  <si>
    <r>
      <t>t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min</t>
    </r>
  </si>
  <si>
    <t>Single-point calibration</t>
  </si>
  <si>
    <t>GC-FID result</t>
  </si>
  <si>
    <t>Benzaldehyde</t>
  </si>
  <si>
    <t>V [µL] or m [mg] (additive)</t>
  </si>
  <si>
    <t>benzaldehyde</t>
  </si>
  <si>
    <t>control</t>
  </si>
  <si>
    <t>Aniline</t>
  </si>
  <si>
    <t>product</t>
  </si>
  <si>
    <t>area</t>
  </si>
  <si>
    <t>mes</t>
  </si>
  <si>
    <t>yield</t>
  </si>
  <si>
    <t>&lt;X</t>
  </si>
  <si>
    <t>X-X</t>
  </si>
  <si>
    <t>&gt;X</t>
  </si>
  <si>
    <t>Decannitril</t>
  </si>
  <si>
    <t>Template for Robustness Screen Diagramm and Bars</t>
  </si>
  <si>
    <t>2) You have used in total 15 additives - count the number of red, yellow and green for both additive and product yield</t>
  </si>
  <si>
    <t>3) Add these numbers in the red marked table into the grey boxes</t>
  </si>
  <si>
    <t>4) Insert the average values for product yield and additive recovery in the green table into the grey marked box</t>
  </si>
  <si>
    <t>5) Your Diagrams appear for copy and paste</t>
  </si>
  <si>
    <t>6) Paste the objects into ChemDraw and add the axis from the figure below the diagrams</t>
  </si>
  <si>
    <t>Histogram</t>
  </si>
  <si>
    <t>Product Yield</t>
  </si>
  <si>
    <t>Additive Yield</t>
  </si>
  <si>
    <t>red</t>
  </si>
  <si>
    <t>yellow</t>
  </si>
  <si>
    <t>green</t>
  </si>
  <si>
    <r>
      <t xml:space="preserve">vertical line for average: </t>
    </r>
    <r>
      <rPr>
        <sz val="10"/>
        <color rgb="FF000000"/>
        <rFont val="Sans"/>
      </rPr>
      <t xml:space="preserve">enter the </t>
    </r>
    <r>
      <rPr>
        <b/>
        <sz val="10"/>
        <rFont val="Sans"/>
      </rPr>
      <t>relative!</t>
    </r>
    <r>
      <rPr>
        <sz val="10"/>
        <color rgb="FF000000"/>
        <rFont val="Sans"/>
      </rPr>
      <t xml:space="preserve"> average yield (</t>
    </r>
    <r>
      <rPr>
        <b/>
        <sz val="10"/>
        <color rgb="FF000000"/>
        <rFont val="Sans"/>
      </rPr>
      <t>comp</t>
    </r>
    <r>
      <rPr>
        <b/>
        <sz val="10"/>
        <rFont val="Sans"/>
      </rPr>
      <t>a</t>
    </r>
    <r>
      <rPr>
        <b/>
        <sz val="10"/>
        <color rgb="FF000000"/>
        <rFont val="Sans"/>
      </rPr>
      <t>red to control</t>
    </r>
    <r>
      <rPr>
        <sz val="10"/>
        <color rgb="FF000000"/>
        <rFont val="Sans"/>
      </rPr>
      <t>) in the grey cell</t>
    </r>
  </si>
  <si>
    <r>
      <t xml:space="preserve">format the color of the line according to the color coding given at the left </t>
    </r>
    <r>
      <rPr>
        <b/>
        <sz val="10"/>
        <color rgb="FF000000"/>
        <rFont val="Sans"/>
      </rPr>
      <t>or black</t>
    </r>
  </si>
  <si>
    <t>paste into ChemDraw, add axis from this object:</t>
  </si>
  <si>
    <t>%</t>
  </si>
  <si>
    <t>R</t>
  </si>
  <si>
    <t>G</t>
  </si>
  <si>
    <t>B</t>
  </si>
  <si>
    <t>r 0-50</t>
  </si>
  <si>
    <t>r 50-100</t>
  </si>
  <si>
    <t>g 0-50</t>
  </si>
  <si>
    <t>g 50-100</t>
  </si>
  <si>
    <t>b 0-50</t>
  </si>
  <si>
    <t>b 50-100</t>
  </si>
  <si>
    <t>m06</t>
  </si>
  <si>
    <t>m06-error</t>
  </si>
  <si>
    <t>m06-c</t>
  </si>
  <si>
    <t>b3lyp</t>
  </si>
  <si>
    <t>AVG</t>
  </si>
  <si>
    <t>MAX</t>
  </si>
  <si>
    <t>3) If you want to test all additives (15), equip 16 red-caps (15 additives + 1 controll reaction) with stirring bars etc., then add 0.1 mmol of the respective additive (for amount, see below)</t>
  </si>
  <si>
    <t>4) Prepare stock solution of you standard reaction with your standard substrate for ca. 18 reactions, each reaction on a 0.1 mmol scale</t>
  </si>
  <si>
    <t>Mes/X (product)</t>
  </si>
  <si>
    <t>1) Do a single point calibration of your product on the Glorius GC-FID, method: 50_3_20_280_3.  Make sure your product retention time does not overlap with one of the additives (see below). Add the calibration factor to the right table below.</t>
  </si>
  <si>
    <t>2) Take the additive set out of the freezer in the stock room. Don´t open them before they are at rt!</t>
  </si>
  <si>
    <t>5) Fill amount of n = 0.1 mmol of stock solution in each red-cap and run the reactions as usual.</t>
  </si>
  <si>
    <t>6) After reaction time, prepare samples for GC-FID with mesitylene as a standard (0.1 mmol Mes) to obtain yield of remaining additive as well as product yield.</t>
  </si>
  <si>
    <t>7) Use the single-point calibration of the additives and your product (see Glorius-GC-FID: Method: 50_3_20_280_3) with retention times of additives being indicated in the table below.</t>
  </si>
  <si>
    <t xml:space="preserve">8) Prepare the color-coding. The additive scale is always the same (red: &lt;33%, yellow: 33-66%, green:&gt;66%). The product scale refers to your control reaction:  (red: &lt;33% of the conrol rxn., yellow: 33-66%  of the conrol rxn. , green:&gt;66% of the conrol rxn.) </t>
  </si>
  <si>
    <t>10) Count how often you got which color, then automatically prepare the bar diagram with help of the second window of this excel file.</t>
  </si>
  <si>
    <t>Product scale (adjust)</t>
  </si>
  <si>
    <t>1) Fill in all data in the other window of this Excel file: Product Yield and additive recovery for all 15 additives</t>
  </si>
  <si>
    <t>Preparation of reactions:</t>
  </si>
  <si>
    <t>Additive Analysis</t>
  </si>
  <si>
    <t>Product Calibration</t>
  </si>
  <si>
    <t>Product Analysis</t>
  </si>
  <si>
    <t>Instruction: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</si>
</sst>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"/>
    <numFmt numFmtId="166" formatCode="0.0000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Sans"/>
    </font>
    <font>
      <b/>
      <sz val="16"/>
      <color theme="4"/>
      <name val="Sans"/>
    </font>
    <font>
      <b/>
      <sz val="10"/>
      <color rgb="FF000000"/>
      <name val="Sans"/>
    </font>
    <font>
      <b/>
      <sz val="10"/>
      <name val="Sans"/>
    </font>
    <font>
      <sz val="10"/>
      <name val="Sans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3E38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2">
    <xf numFmtId="0" fontId="0" fillId="0" borderId="0"/>
    <xf numFmtId="0" fontId="8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0" xfId="0" applyFill="1"/>
    <xf numFmtId="0" fontId="1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0" fontId="0" fillId="4" borderId="0" xfId="0" applyFill="1" applyBorder="1"/>
    <xf numFmtId="0" fontId="4" fillId="5" borderId="0" xfId="0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" fontId="0" fillId="5" borderId="0" xfId="0" applyNumberForma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2" fillId="0" borderId="0" xfId="0" applyFont="1" applyFill="1" applyBorder="1"/>
    <xf numFmtId="0" fontId="0" fillId="5" borderId="0" xfId="0" applyFill="1"/>
    <xf numFmtId="0" fontId="0" fillId="0" borderId="0" xfId="0" applyBorder="1"/>
    <xf numFmtId="2" fontId="0" fillId="0" borderId="0" xfId="0" applyNumberFormat="1" applyBorder="1"/>
    <xf numFmtId="0" fontId="3" fillId="0" borderId="0" xfId="0" applyFont="1"/>
    <xf numFmtId="0" fontId="0" fillId="0" borderId="0" xfId="0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6" fontId="0" fillId="0" borderId="9" xfId="0" applyNumberFormat="1" applyBorder="1"/>
    <xf numFmtId="165" fontId="0" fillId="0" borderId="10" xfId="0" applyNumberFormat="1" applyBorder="1"/>
    <xf numFmtId="2" fontId="0" fillId="0" borderId="11" xfId="0" applyNumberFormat="1" applyFill="1" applyBorder="1"/>
    <xf numFmtId="0" fontId="0" fillId="0" borderId="12" xfId="0" applyBorder="1"/>
    <xf numFmtId="2" fontId="0" fillId="0" borderId="13" xfId="0" applyNumberFormat="1" applyFill="1" applyBorder="1"/>
    <xf numFmtId="0" fontId="0" fillId="0" borderId="14" xfId="0" applyBorder="1"/>
    <xf numFmtId="0" fontId="0" fillId="0" borderId="15" xfId="0" applyBorder="1"/>
    <xf numFmtId="2" fontId="0" fillId="0" borderId="16" xfId="0" applyNumberFormat="1" applyFill="1" applyBorder="1"/>
    <xf numFmtId="0" fontId="0" fillId="0" borderId="13" xfId="0" applyBorder="1"/>
    <xf numFmtId="0" fontId="0" fillId="0" borderId="13" xfId="0" applyFill="1" applyBorder="1"/>
    <xf numFmtId="4" fontId="0" fillId="0" borderId="13" xfId="0" applyNumberFormat="1" applyBorder="1" applyAlignment="1">
      <alignment horizontal="left" indent="6"/>
    </xf>
    <xf numFmtId="0" fontId="0" fillId="5" borderId="16" xfId="0" applyFill="1" applyBorder="1"/>
    <xf numFmtId="0" fontId="0" fillId="0" borderId="9" xfId="0" applyBorder="1"/>
    <xf numFmtId="166" fontId="0" fillId="0" borderId="10" xfId="0" applyNumberFormat="1" applyBorder="1"/>
    <xf numFmtId="0" fontId="0" fillId="0" borderId="11" xfId="0" applyBorder="1"/>
    <xf numFmtId="0" fontId="0" fillId="5" borderId="13" xfId="0" applyFill="1" applyBorder="1"/>
    <xf numFmtId="0" fontId="0" fillId="0" borderId="15" xfId="0" applyFill="1" applyBorder="1"/>
    <xf numFmtId="0" fontId="8" fillId="0" borderId="0" xfId="1"/>
    <xf numFmtId="49" fontId="8" fillId="0" borderId="0" xfId="1" applyNumberFormat="1"/>
    <xf numFmtId="0" fontId="8" fillId="0" borderId="0" xfId="1" applyFill="1"/>
    <xf numFmtId="49" fontId="8" fillId="6" borderId="1" xfId="1" applyNumberFormat="1" applyFill="1" applyBorder="1" applyAlignment="1"/>
    <xf numFmtId="49" fontId="8" fillId="6" borderId="2" xfId="1" applyNumberFormat="1" applyFill="1" applyBorder="1" applyAlignment="1"/>
    <xf numFmtId="0" fontId="8" fillId="6" borderId="3" xfId="1" applyFill="1" applyBorder="1" applyAlignment="1">
      <alignment horizontal="left"/>
    </xf>
    <xf numFmtId="49" fontId="8" fillId="6" borderId="4" xfId="1" applyNumberFormat="1" applyFill="1" applyBorder="1" applyAlignment="1"/>
    <xf numFmtId="49" fontId="8" fillId="6" borderId="0" xfId="1" applyNumberFormat="1" applyFill="1" applyBorder="1" applyAlignment="1"/>
    <xf numFmtId="49" fontId="8" fillId="6" borderId="5" xfId="1" applyNumberFormat="1" applyFill="1" applyBorder="1" applyAlignment="1"/>
    <xf numFmtId="0" fontId="8" fillId="6" borderId="0" xfId="1" applyFill="1" applyBorder="1" applyAlignment="1">
      <alignment horizontal="left"/>
    </xf>
    <xf numFmtId="0" fontId="8" fillId="6" borderId="5" xfId="1" applyFill="1" applyBorder="1" applyAlignment="1">
      <alignment horizontal="left"/>
    </xf>
    <xf numFmtId="49" fontId="8" fillId="6" borderId="4" xfId="1" applyNumberFormat="1" applyFill="1" applyBorder="1"/>
    <xf numFmtId="49" fontId="8" fillId="6" borderId="0" xfId="1" applyNumberFormat="1" applyFill="1" applyBorder="1"/>
    <xf numFmtId="0" fontId="8" fillId="6" borderId="0" xfId="1" applyFill="1" applyBorder="1"/>
    <xf numFmtId="0" fontId="8" fillId="6" borderId="5" xfId="1" applyFill="1" applyBorder="1"/>
    <xf numFmtId="49" fontId="8" fillId="6" borderId="6" xfId="1" applyNumberFormat="1" applyFill="1" applyBorder="1"/>
    <xf numFmtId="49" fontId="8" fillId="6" borderId="7" xfId="1" applyNumberFormat="1" applyFill="1" applyBorder="1"/>
    <xf numFmtId="0" fontId="8" fillId="6" borderId="7" xfId="1" applyFill="1" applyBorder="1"/>
    <xf numFmtId="0" fontId="8" fillId="6" borderId="8" xfId="1" applyFill="1" applyBorder="1"/>
    <xf numFmtId="0" fontId="10" fillId="2" borderId="0" xfId="1" applyFont="1" applyFill="1"/>
    <xf numFmtId="0" fontId="8" fillId="2" borderId="0" xfId="1" applyFill="1" applyAlignment="1">
      <alignment horizontal="center" vertical="center"/>
    </xf>
    <xf numFmtId="0" fontId="8" fillId="2" borderId="0" xfId="1" applyFill="1" applyAlignment="1">
      <alignment horizontal="center"/>
    </xf>
    <xf numFmtId="1" fontId="8" fillId="7" borderId="17" xfId="1" applyNumberFormat="1" applyFill="1" applyBorder="1"/>
    <xf numFmtId="1" fontId="8" fillId="7" borderId="18" xfId="1" applyNumberFormat="1" applyFill="1" applyBorder="1"/>
    <xf numFmtId="1" fontId="8" fillId="7" borderId="19" xfId="1" applyNumberFormat="1" applyFill="1" applyBorder="1"/>
    <xf numFmtId="1" fontId="8" fillId="7" borderId="20" xfId="1" applyNumberFormat="1" applyFill="1" applyBorder="1"/>
    <xf numFmtId="1" fontId="8" fillId="2" borderId="0" xfId="1" applyNumberFormat="1" applyFill="1" applyAlignment="1">
      <alignment horizontal="center"/>
    </xf>
    <xf numFmtId="1" fontId="8" fillId="7" borderId="21" xfId="1" applyNumberFormat="1" applyFill="1" applyBorder="1"/>
    <xf numFmtId="1" fontId="8" fillId="7" borderId="22" xfId="1" applyNumberFormat="1" applyFill="1" applyBorder="1"/>
    <xf numFmtId="0" fontId="10" fillId="0" borderId="0" xfId="1" applyFont="1" applyFill="1"/>
    <xf numFmtId="0" fontId="8" fillId="8" borderId="1" xfId="1" applyFill="1" applyBorder="1"/>
    <xf numFmtId="0" fontId="8" fillId="8" borderId="2" xfId="1" applyFill="1" applyBorder="1"/>
    <xf numFmtId="0" fontId="8" fillId="8" borderId="3" xfId="1" applyFill="1" applyBorder="1"/>
    <xf numFmtId="0" fontId="8" fillId="8" borderId="4" xfId="1" applyFill="1" applyBorder="1"/>
    <xf numFmtId="0" fontId="8" fillId="8" borderId="0" xfId="1" applyFill="1" applyBorder="1"/>
    <xf numFmtId="0" fontId="8" fillId="8" borderId="5" xfId="1" applyFill="1" applyBorder="1"/>
    <xf numFmtId="0" fontId="12" fillId="9" borderId="23" xfId="1" applyFont="1" applyFill="1" applyBorder="1"/>
    <xf numFmtId="0" fontId="12" fillId="9" borderId="24" xfId="1" applyFont="1" applyFill="1" applyBorder="1"/>
    <xf numFmtId="0" fontId="8" fillId="8" borderId="6" xfId="1" applyFill="1" applyBorder="1"/>
    <xf numFmtId="0" fontId="8" fillId="8" borderId="7" xfId="1" applyFill="1" applyBorder="1"/>
    <xf numFmtId="0" fontId="8" fillId="8" borderId="8" xfId="1" applyFill="1" applyBorder="1"/>
    <xf numFmtId="0" fontId="8" fillId="5" borderId="0" xfId="1" applyFill="1"/>
    <xf numFmtId="0" fontId="8" fillId="5" borderId="0" xfId="1" applyFill="1" applyAlignment="1">
      <alignment horizontal="center"/>
    </xf>
    <xf numFmtId="1" fontId="8" fillId="5" borderId="0" xfId="1" applyNumberFormat="1" applyFill="1" applyAlignment="1">
      <alignment horizontal="center"/>
    </xf>
    <xf numFmtId="1" fontId="8" fillId="0" borderId="0" xfId="1" applyNumberFormat="1" applyFill="1" applyAlignment="1">
      <alignment horizontal="center"/>
    </xf>
    <xf numFmtId="0" fontId="8" fillId="0" borderId="0" xfId="1" applyFill="1" applyAlignment="1">
      <alignment horizontal="center"/>
    </xf>
    <xf numFmtId="49" fontId="8" fillId="5" borderId="0" xfId="1" applyNumberFormat="1" applyFill="1"/>
    <xf numFmtId="167" fontId="8" fillId="0" borderId="0" xfId="1" applyNumberFormat="1"/>
    <xf numFmtId="11" fontId="8" fillId="0" borderId="0" xfId="1" applyNumberFormat="1"/>
    <xf numFmtId="1" fontId="8" fillId="0" borderId="0" xfId="1" applyNumberFormat="1"/>
    <xf numFmtId="2" fontId="8" fillId="0" borderId="0" xfId="1" applyNumberFormat="1"/>
    <xf numFmtId="0" fontId="13" fillId="0" borderId="25" xfId="0" applyFont="1" applyBorder="1"/>
    <xf numFmtId="0" fontId="2" fillId="0" borderId="26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0" fillId="3" borderId="0" xfId="0" applyFill="1"/>
    <xf numFmtId="0" fontId="4" fillId="0" borderId="0" xfId="0" applyFont="1"/>
    <xf numFmtId="0" fontId="5" fillId="0" borderId="0" xfId="0" applyFont="1"/>
    <xf numFmtId="2" fontId="0" fillId="0" borderId="0" xfId="0" applyNumberFormat="1"/>
    <xf numFmtId="0" fontId="0" fillId="0" borderId="0" xfId="0" applyBorder="1" applyAlignment="1">
      <alignment horizontal="center"/>
    </xf>
    <xf numFmtId="49" fontId="9" fillId="6" borderId="0" xfId="1" applyNumberFormat="1" applyFont="1" applyFill="1" applyAlignment="1">
      <alignment horizontal="center"/>
    </xf>
    <xf numFmtId="49" fontId="8" fillId="0" borderId="0" xfId="1" applyNumberFormat="1" applyAlignment="1">
      <alignment horizontal="left" vertical="top" wrapText="1"/>
    </xf>
  </cellXfs>
  <cellStyles count="2">
    <cellStyle name="Standard" xfId="0" builtinId="0"/>
    <cellStyle name="Standard 2" xfId="1" xr:uid="{7C28DCE2-403E-4736-8909-839FEC748E2C}"/>
  </cellStyles>
  <dxfs count="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000000"/>
      <color rgb="FF00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diagram'!$H$10</c:f>
              <c:strCache>
                <c:ptCount val="1"/>
                <c:pt idx="0">
                  <c:v>Product Yield</c:v>
                </c:pt>
              </c:strCache>
            </c:strRef>
          </c:tx>
          <c:spPr>
            <a:solidFill>
              <a:srgbClr val="F8696B"/>
            </a:solidFill>
            <a:ln>
              <a:solidFill>
                <a:schemeClr val="tx1"/>
              </a:solidFill>
            </a:ln>
            <a:effectLst>
              <a:glow>
                <a:schemeClr val="accent1">
                  <a:alpha val="40000"/>
                </a:schemeClr>
              </a:glow>
              <a:outerShdw blurRad="190500" dist="50800" dir="5400000" sx="1000" sy="1000" algn="ctr" rotWithShape="0">
                <a:srgbClr val="FF0000">
                  <a:alpha val="50000"/>
                </a:srgbClr>
              </a:outerShdw>
              <a:softEdge rad="0"/>
            </a:effectLst>
          </c:spPr>
          <c:invertIfNegative val="0"/>
          <c:cat>
            <c:strRef>
              <c:f>'Bar diagram'!$G$11:$G$13</c:f>
              <c:strCache>
                <c:ptCount val="3"/>
                <c:pt idx="0">
                  <c:v>red</c:v>
                </c:pt>
                <c:pt idx="1">
                  <c:v>yellow</c:v>
                </c:pt>
                <c:pt idx="2">
                  <c:v>green</c:v>
                </c:pt>
              </c:strCache>
            </c:strRef>
          </c:cat>
          <c:val>
            <c:numRef>
              <c:f>'Bar diagram'!$H$11</c:f>
              <c:numCache>
                <c:formatCode>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F-4417-8BEF-47486FABFDA4}"/>
            </c:ext>
          </c:extLst>
        </c:ser>
        <c:ser>
          <c:idx val="1"/>
          <c:order val="1"/>
          <c:spPr>
            <a:solidFill>
              <a:srgbClr val="FFEB84"/>
            </a:solidFill>
            <a:ln>
              <a:solidFill>
                <a:schemeClr val="tx1"/>
              </a:solidFill>
            </a:ln>
            <a:effectLst>
              <a:outerShdw blurRad="190500" dist="50800" dir="5400000" sx="1000" sy="1000" algn="ctr" rotWithShape="0">
                <a:srgbClr val="FFC000">
                  <a:alpha val="50000"/>
                </a:srgbClr>
              </a:outerShdw>
            </a:effectLst>
          </c:spPr>
          <c:invertIfNegative val="0"/>
          <c:val>
            <c:numRef>
              <c:f>'Bar diagram'!$H$12</c:f>
              <c:numCache>
                <c:formatCode>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F-4417-8BEF-47486FABFDA4}"/>
            </c:ext>
          </c:extLst>
        </c:ser>
        <c:ser>
          <c:idx val="2"/>
          <c:order val="2"/>
          <c:spPr>
            <a:solidFill>
              <a:srgbClr val="63BE7B"/>
            </a:solidFill>
            <a:ln>
              <a:solidFill>
                <a:schemeClr val="tx1"/>
              </a:solidFill>
            </a:ln>
            <a:effectLst>
              <a:glow>
                <a:srgbClr val="92D050">
                  <a:alpha val="40000"/>
                </a:srgbClr>
              </a:glow>
              <a:outerShdw blurRad="190500" dist="50800" dir="5400000" sx="1000" sy="1000" algn="ctr" rotWithShape="0">
                <a:srgbClr val="92D050">
                  <a:alpha val="50000"/>
                </a:srgbClr>
              </a:outerShdw>
            </a:effectLst>
          </c:spPr>
          <c:invertIfNegative val="0"/>
          <c:val>
            <c:numRef>
              <c:f>'Bar diagram'!$H$13</c:f>
              <c:numCache>
                <c:formatCode>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7F-4417-8BEF-47486FAB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5125808"/>
        <c:axId val="505125024"/>
      </c:barChart>
      <c:catAx>
        <c:axId val="505125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5125024"/>
        <c:crosses val="autoZero"/>
        <c:auto val="1"/>
        <c:lblAlgn val="ctr"/>
        <c:lblOffset val="100"/>
        <c:noMultiLvlLbl val="0"/>
      </c:catAx>
      <c:valAx>
        <c:axId val="505125024"/>
        <c:scaling>
          <c:orientation val="minMax"/>
          <c:max val="1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50512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glow>
        <a:schemeClr val="accent1">
          <a:alpha val="40000"/>
        </a:schemeClr>
      </a:glow>
    </a:effec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diagram'!$I$10</c:f>
              <c:strCache>
                <c:ptCount val="1"/>
                <c:pt idx="0">
                  <c:v>Additive Yield</c:v>
                </c:pt>
              </c:strCache>
            </c:strRef>
          </c:tx>
          <c:spPr>
            <a:solidFill>
              <a:srgbClr val="F8696B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'Bar diagram'!$G$11:$G$13</c:f>
              <c:strCache>
                <c:ptCount val="3"/>
                <c:pt idx="0">
                  <c:v>red</c:v>
                </c:pt>
                <c:pt idx="1">
                  <c:v>yellow</c:v>
                </c:pt>
                <c:pt idx="2">
                  <c:v>green</c:v>
                </c:pt>
              </c:strCache>
            </c:strRef>
          </c:cat>
          <c:val>
            <c:numRef>
              <c:f>'Bar diagram'!$I$11</c:f>
              <c:numCache>
                <c:formatCode>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9-4835-80E4-35BDEE5AE8C6}"/>
            </c:ext>
          </c:extLst>
        </c:ser>
        <c:ser>
          <c:idx val="1"/>
          <c:order val="1"/>
          <c:spPr>
            <a:solidFill>
              <a:srgbClr val="FFEB84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'Bar diagram'!$I$12</c:f>
              <c:numCache>
                <c:formatCode>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9-4835-80E4-35BDEE5AE8C6}"/>
            </c:ext>
          </c:extLst>
        </c:ser>
        <c:ser>
          <c:idx val="2"/>
          <c:order val="2"/>
          <c:spPr>
            <a:solidFill>
              <a:srgbClr val="63BE7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'Bar diagram'!$I$13</c:f>
              <c:numCache>
                <c:formatCode>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39-4835-80E4-35BDEE5AE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9123416"/>
        <c:axId val="419123808"/>
      </c:barChart>
      <c:catAx>
        <c:axId val="419123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9123808"/>
        <c:crosses val="autoZero"/>
        <c:auto val="1"/>
        <c:lblAlgn val="ctr"/>
        <c:lblOffset val="100"/>
        <c:noMultiLvlLbl val="0"/>
      </c:catAx>
      <c:valAx>
        <c:axId val="419123808"/>
        <c:scaling>
          <c:orientation val="minMax"/>
          <c:max val="1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419123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'Bar diagram'!$I$20:$I$24</c:f>
              <c:numCache>
                <c:formatCode>General</c:formatCode>
                <c:ptCount val="5"/>
                <c:pt idx="0">
                  <c:v>0</c:v>
                </c:pt>
                <c:pt idx="2">
                  <c:v>79</c:v>
                </c:pt>
                <c:pt idx="3">
                  <c:v>79.001000000000005</c:v>
                </c:pt>
                <c:pt idx="4">
                  <c:v>100</c:v>
                </c:pt>
              </c:numCache>
            </c:numRef>
          </c:xVal>
          <c:yVal>
            <c:numRef>
              <c:f>'Bar diagram'!$J$20:$J$24</c:f>
              <c:numCache>
                <c:formatCode>General</c:formatCode>
                <c:ptCount val="5"/>
                <c:pt idx="2">
                  <c:v>1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D0-46D3-A053-5A67700C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24592"/>
        <c:axId val="210039592"/>
      </c:scatterChart>
      <c:valAx>
        <c:axId val="419124592"/>
        <c:scaling>
          <c:orientation val="minMax"/>
          <c:max val="100"/>
        </c:scaling>
        <c:delete val="1"/>
        <c:axPos val="b"/>
        <c:numFmt formatCode="General" sourceLinked="1"/>
        <c:majorTickMark val="none"/>
        <c:minorTickMark val="none"/>
        <c:tickLblPos val="nextTo"/>
        <c:crossAx val="210039592"/>
        <c:crosses val="autoZero"/>
        <c:crossBetween val="midCat"/>
      </c:valAx>
      <c:valAx>
        <c:axId val="210039592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41912459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'Bar diagram'!$G$20:$G$24</c:f>
              <c:numCache>
                <c:formatCode>General</c:formatCode>
                <c:ptCount val="5"/>
                <c:pt idx="0">
                  <c:v>0</c:v>
                </c:pt>
                <c:pt idx="2">
                  <c:v>79</c:v>
                </c:pt>
                <c:pt idx="3">
                  <c:v>79.001000000000005</c:v>
                </c:pt>
                <c:pt idx="4">
                  <c:v>100</c:v>
                </c:pt>
              </c:numCache>
            </c:numRef>
          </c:xVal>
          <c:yVal>
            <c:numRef>
              <c:f>'Bar diagram'!$H$20:$H$24</c:f>
              <c:numCache>
                <c:formatCode>General</c:formatCode>
                <c:ptCount val="5"/>
                <c:pt idx="2">
                  <c:v>1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4A-4F49-887D-C22D93498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41912"/>
        <c:axId val="505831744"/>
      </c:scatterChart>
      <c:valAx>
        <c:axId val="210041912"/>
        <c:scaling>
          <c:orientation val="minMax"/>
          <c:max val="100"/>
        </c:scaling>
        <c:delete val="1"/>
        <c:axPos val="b"/>
        <c:numFmt formatCode="General" sourceLinked="1"/>
        <c:majorTickMark val="none"/>
        <c:minorTickMark val="none"/>
        <c:tickLblPos val="nextTo"/>
        <c:crossAx val="505831744"/>
        <c:crosses val="autoZero"/>
        <c:crossBetween val="midCat"/>
      </c:valAx>
      <c:valAx>
        <c:axId val="505831744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21004191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488101487314085"/>
                  <c:y val="-0.2076428988043161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'Bar diagram'!$H$165:$H$174</c:f>
              <c:numCache>
                <c:formatCode>General</c:formatCode>
                <c:ptCount val="10"/>
                <c:pt idx="0">
                  <c:v>566</c:v>
                </c:pt>
                <c:pt idx="1">
                  <c:v>571</c:v>
                </c:pt>
                <c:pt idx="2">
                  <c:v>587</c:v>
                </c:pt>
                <c:pt idx="3">
                  <c:v>596</c:v>
                </c:pt>
                <c:pt idx="4">
                  <c:v>588</c:v>
                </c:pt>
                <c:pt idx="5">
                  <c:v>626</c:v>
                </c:pt>
                <c:pt idx="6">
                  <c:v>616</c:v>
                </c:pt>
                <c:pt idx="7">
                  <c:v>625</c:v>
                </c:pt>
                <c:pt idx="8">
                  <c:v>584</c:v>
                </c:pt>
                <c:pt idx="9">
                  <c:v>617</c:v>
                </c:pt>
              </c:numCache>
            </c:numRef>
          </c:xVal>
          <c:yVal>
            <c:numRef>
              <c:f>'Bar diagram'!$G$165:$G$174</c:f>
              <c:numCache>
                <c:formatCode>General</c:formatCode>
                <c:ptCount val="10"/>
                <c:pt idx="0">
                  <c:v>502</c:v>
                </c:pt>
                <c:pt idx="1">
                  <c:v>572</c:v>
                </c:pt>
                <c:pt idx="2">
                  <c:v>588</c:v>
                </c:pt>
                <c:pt idx="3">
                  <c:v>602</c:v>
                </c:pt>
                <c:pt idx="4">
                  <c:v>616</c:v>
                </c:pt>
                <c:pt idx="5">
                  <c:v>620</c:v>
                </c:pt>
                <c:pt idx="6">
                  <c:v>624</c:v>
                </c:pt>
                <c:pt idx="7">
                  <c:v>636</c:v>
                </c:pt>
                <c:pt idx="8">
                  <c:v>646</c:v>
                </c:pt>
                <c:pt idx="9">
                  <c:v>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6D-4162-8082-EB708551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071288"/>
        <c:axId val="419071680"/>
      </c:scatterChart>
      <c:valAx>
        <c:axId val="419071288"/>
        <c:scaling>
          <c:orientation val="minMax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9071680"/>
        <c:crosses val="autoZero"/>
        <c:crossBetween val="midCat"/>
      </c:valAx>
      <c:valAx>
        <c:axId val="419071680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9071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15</xdr:row>
          <xdr:rowOff>9525</xdr:rowOff>
        </xdr:from>
        <xdr:to>
          <xdr:col>14</xdr:col>
          <xdr:colOff>895350</xdr:colOff>
          <xdr:row>15</xdr:row>
          <xdr:rowOff>476250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16</xdr:row>
          <xdr:rowOff>123825</xdr:rowOff>
        </xdr:from>
        <xdr:to>
          <xdr:col>14</xdr:col>
          <xdr:colOff>866775</xdr:colOff>
          <xdr:row>16</xdr:row>
          <xdr:rowOff>390525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17</xdr:row>
          <xdr:rowOff>142875</xdr:rowOff>
        </xdr:from>
        <xdr:to>
          <xdr:col>14</xdr:col>
          <xdr:colOff>866775</xdr:colOff>
          <xdr:row>17</xdr:row>
          <xdr:rowOff>381000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18</xdr:row>
          <xdr:rowOff>152400</xdr:rowOff>
        </xdr:from>
        <xdr:to>
          <xdr:col>14</xdr:col>
          <xdr:colOff>790575</xdr:colOff>
          <xdr:row>18</xdr:row>
          <xdr:rowOff>381000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19</xdr:row>
          <xdr:rowOff>57150</xdr:rowOff>
        </xdr:from>
        <xdr:to>
          <xdr:col>14</xdr:col>
          <xdr:colOff>847725</xdr:colOff>
          <xdr:row>19</xdr:row>
          <xdr:rowOff>466725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20</xdr:row>
          <xdr:rowOff>0</xdr:rowOff>
        </xdr:from>
        <xdr:to>
          <xdr:col>14</xdr:col>
          <xdr:colOff>990600</xdr:colOff>
          <xdr:row>21</xdr:row>
          <xdr:rowOff>9525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21</xdr:row>
          <xdr:rowOff>85725</xdr:rowOff>
        </xdr:from>
        <xdr:to>
          <xdr:col>14</xdr:col>
          <xdr:colOff>847725</xdr:colOff>
          <xdr:row>21</xdr:row>
          <xdr:rowOff>438150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22</xdr:row>
          <xdr:rowOff>28575</xdr:rowOff>
        </xdr:from>
        <xdr:to>
          <xdr:col>14</xdr:col>
          <xdr:colOff>847725</xdr:colOff>
          <xdr:row>22</xdr:row>
          <xdr:rowOff>476250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23</xdr:row>
          <xdr:rowOff>19050</xdr:rowOff>
        </xdr:from>
        <xdr:to>
          <xdr:col>14</xdr:col>
          <xdr:colOff>847725</xdr:colOff>
          <xdr:row>23</xdr:row>
          <xdr:rowOff>485775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24</xdr:row>
          <xdr:rowOff>142875</xdr:rowOff>
        </xdr:from>
        <xdr:to>
          <xdr:col>14</xdr:col>
          <xdr:colOff>866775</xdr:colOff>
          <xdr:row>24</xdr:row>
          <xdr:rowOff>381000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24</xdr:row>
          <xdr:rowOff>495300</xdr:rowOff>
        </xdr:from>
        <xdr:to>
          <xdr:col>14</xdr:col>
          <xdr:colOff>847725</xdr:colOff>
          <xdr:row>26</xdr:row>
          <xdr:rowOff>9525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26</xdr:row>
          <xdr:rowOff>66675</xdr:rowOff>
        </xdr:from>
        <xdr:to>
          <xdr:col>14</xdr:col>
          <xdr:colOff>923925</xdr:colOff>
          <xdr:row>26</xdr:row>
          <xdr:rowOff>438150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19050</xdr:rowOff>
        </xdr:from>
        <xdr:to>
          <xdr:col>14</xdr:col>
          <xdr:colOff>981075</xdr:colOff>
          <xdr:row>28</xdr:row>
          <xdr:rowOff>485775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26</xdr:row>
          <xdr:rowOff>476250</xdr:rowOff>
        </xdr:from>
        <xdr:to>
          <xdr:col>14</xdr:col>
          <xdr:colOff>800100</xdr:colOff>
          <xdr:row>28</xdr:row>
          <xdr:rowOff>9525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29</xdr:row>
          <xdr:rowOff>9525</xdr:rowOff>
        </xdr:from>
        <xdr:to>
          <xdr:col>14</xdr:col>
          <xdr:colOff>790575</xdr:colOff>
          <xdr:row>30</xdr:row>
          <xdr:rowOff>28575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723771</xdr:colOff>
      <xdr:row>27</xdr:row>
      <xdr:rowOff>15737</xdr:rowOff>
    </xdr:from>
    <xdr:to>
      <xdr:col>9</xdr:col>
      <xdr:colOff>116793</xdr:colOff>
      <xdr:row>44</xdr:row>
      <xdr:rowOff>79650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117231</xdr:colOff>
      <xdr:row>27</xdr:row>
      <xdr:rowOff>21981</xdr:rowOff>
    </xdr:from>
    <xdr:to>
      <xdr:col>13</xdr:col>
      <xdr:colOff>711231</xdr:colOff>
      <xdr:row>44</xdr:row>
      <xdr:rowOff>85894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117231</xdr:colOff>
      <xdr:row>27</xdr:row>
      <xdr:rowOff>59626</xdr:rowOff>
    </xdr:from>
    <xdr:to>
      <xdr:col>13</xdr:col>
      <xdr:colOff>711231</xdr:colOff>
      <xdr:row>44</xdr:row>
      <xdr:rowOff>123757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723771</xdr:colOff>
      <xdr:row>27</xdr:row>
      <xdr:rowOff>48002</xdr:rowOff>
    </xdr:from>
    <xdr:to>
      <xdr:col>9</xdr:col>
      <xdr:colOff>116793</xdr:colOff>
      <xdr:row>44</xdr:row>
      <xdr:rowOff>111915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172</xdr:row>
      <xdr:rowOff>101113</xdr:rowOff>
    </xdr:from>
    <xdr:to>
      <xdr:col>10</xdr:col>
      <xdr:colOff>417635</xdr:colOff>
      <xdr:row>189</xdr:row>
      <xdr:rowOff>104044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51</xdr:row>
          <xdr:rowOff>9525</xdr:rowOff>
        </xdr:from>
        <xdr:to>
          <xdr:col>6</xdr:col>
          <xdr:colOff>523875</xdr:colOff>
          <xdr:row>57</xdr:row>
          <xdr:rowOff>0</xdr:rowOff>
        </xdr:to>
        <xdr:sp macro="" textlink="">
          <xdr:nvSpPr>
            <xdr:cNvPr id="5121" name="Object 2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8" Type="http://schemas.openxmlformats.org/officeDocument/2006/relationships/oleObject" Target="../embeddings/oleObject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6.emf"/><Relationship Id="rId4" Type="http://schemas.openxmlformats.org/officeDocument/2006/relationships/oleObject" Target="../embeddings/oleObject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5"/>
  <sheetViews>
    <sheetView tabSelected="1" topLeftCell="C19" zoomScale="70" zoomScaleNormal="70" workbookViewId="0">
      <selection activeCell="B28" sqref="B28"/>
    </sheetView>
  </sheetViews>
  <sheetFormatPr baseColWidth="10" defaultColWidth="9.140625" defaultRowHeight="15"/>
  <cols>
    <col min="2" max="2" width="21.42578125" customWidth="1"/>
    <col min="3" max="3" width="11.7109375" customWidth="1"/>
    <col min="4" max="4" width="25" customWidth="1"/>
    <col min="5" max="5" width="14.140625" customWidth="1"/>
    <col min="6" max="6" width="13.42578125" customWidth="1"/>
    <col min="7" max="7" width="12.42578125" customWidth="1"/>
    <col min="10" max="10" width="16.28515625" customWidth="1"/>
    <col min="11" max="11" width="14.7109375" customWidth="1"/>
    <col min="12" max="15" width="15.5703125" customWidth="1"/>
    <col min="16" max="17" width="14.85546875" customWidth="1"/>
    <col min="18" max="18" width="20.28515625" customWidth="1"/>
    <col min="24" max="24" width="13.42578125" customWidth="1"/>
    <col min="25" max="25" width="13" customWidth="1"/>
    <col min="26" max="26" width="15" customWidth="1"/>
  </cols>
  <sheetData>
    <row r="1" spans="1:51" ht="21.75" customHeight="1">
      <c r="A1" s="28" t="s">
        <v>98</v>
      </c>
    </row>
    <row r="2" spans="1:51" ht="21.75" customHeight="1">
      <c r="A2" t="s">
        <v>85</v>
      </c>
    </row>
    <row r="3" spans="1:51" ht="21.75" customHeight="1">
      <c r="A3" t="s">
        <v>86</v>
      </c>
    </row>
    <row r="4" spans="1:51" ht="21.75" customHeight="1">
      <c r="A4" t="s">
        <v>82</v>
      </c>
    </row>
    <row r="5" spans="1:51" ht="21.75" customHeight="1">
      <c r="A5" t="s">
        <v>83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</row>
    <row r="6" spans="1:51" ht="21.75" customHeight="1">
      <c r="A6" t="s">
        <v>87</v>
      </c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</row>
    <row r="7" spans="1:51" ht="21.75" customHeight="1">
      <c r="A7" t="s">
        <v>88</v>
      </c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</row>
    <row r="8" spans="1:51" ht="21.75" customHeight="1">
      <c r="A8" t="s">
        <v>89</v>
      </c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</row>
    <row r="9" spans="1:51" ht="21.75" customHeight="1">
      <c r="A9" t="s">
        <v>90</v>
      </c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</row>
    <row r="10" spans="1:51" ht="21.75" customHeight="1">
      <c r="A10" t="s">
        <v>91</v>
      </c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</row>
    <row r="11" spans="1:51" ht="21.75" customHeight="1"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</row>
    <row r="12" spans="1:51" ht="21.75" customHeight="1"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</row>
    <row r="13" spans="1:51" ht="21.75" customHeight="1">
      <c r="A13" s="28" t="s">
        <v>94</v>
      </c>
      <c r="B13" s="107"/>
      <c r="J13" s="108" t="s">
        <v>95</v>
      </c>
      <c r="W13" s="108" t="s">
        <v>96</v>
      </c>
      <c r="Y13" s="108" t="s">
        <v>97</v>
      </c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</row>
    <row r="14" spans="1:51" ht="23.25" customHeight="1">
      <c r="F14" s="110" t="s">
        <v>36</v>
      </c>
      <c r="G14" s="110"/>
      <c r="K14" t="s">
        <v>37</v>
      </c>
      <c r="L14" t="s">
        <v>37</v>
      </c>
      <c r="W14" t="s">
        <v>84</v>
      </c>
      <c r="Y14" t="s">
        <v>45</v>
      </c>
      <c r="Z14" t="s">
        <v>43</v>
      </c>
      <c r="AA14" t="s">
        <v>46</v>
      </c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</row>
    <row r="15" spans="1:51" ht="18.75" thickBot="1">
      <c r="A15" t="s">
        <v>30</v>
      </c>
      <c r="B15" s="1" t="s">
        <v>0</v>
      </c>
      <c r="C15" s="1" t="s">
        <v>22</v>
      </c>
      <c r="D15" s="1" t="s">
        <v>39</v>
      </c>
      <c r="E15" s="1" t="s">
        <v>21</v>
      </c>
      <c r="F15" s="29" t="s">
        <v>12</v>
      </c>
      <c r="G15" s="29" t="s">
        <v>13</v>
      </c>
      <c r="H15" s="4" t="s">
        <v>35</v>
      </c>
      <c r="J15" s="33" t="s">
        <v>14</v>
      </c>
      <c r="K15" s="33" t="s">
        <v>15</v>
      </c>
      <c r="L15" s="33" t="s">
        <v>16</v>
      </c>
      <c r="M15" s="1" t="s">
        <v>17</v>
      </c>
      <c r="N15" s="22" t="s">
        <v>30</v>
      </c>
      <c r="O15" s="22" t="s">
        <v>0</v>
      </c>
      <c r="P15" s="30" t="s">
        <v>17</v>
      </c>
      <c r="Q15" s="30" t="s">
        <v>18</v>
      </c>
      <c r="W15" s="102"/>
      <c r="Y15" t="s">
        <v>44</v>
      </c>
      <c r="Z15" t="s">
        <v>44</v>
      </c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</row>
    <row r="16" spans="1:51" ht="39.950000000000003" customHeight="1">
      <c r="A16">
        <v>1</v>
      </c>
      <c r="B16" s="2" t="s">
        <v>27</v>
      </c>
      <c r="C16" s="14">
        <v>1.022</v>
      </c>
      <c r="D16" s="16">
        <f>0.1*E16/C16</f>
        <v>9.1125244618395307</v>
      </c>
      <c r="E16" s="12">
        <v>93.13</v>
      </c>
      <c r="F16" s="26">
        <v>2438</v>
      </c>
      <c r="G16" s="26">
        <f>3989/F16</f>
        <v>1.636177194421657</v>
      </c>
      <c r="H16">
        <v>6.21</v>
      </c>
      <c r="J16" s="46"/>
      <c r="K16" s="47"/>
      <c r="L16" s="48"/>
      <c r="M16" s="27" t="e">
        <f>L16/K16*G16</f>
        <v>#DIV/0!</v>
      </c>
      <c r="N16" s="22">
        <v>1</v>
      </c>
      <c r="O16" s="18"/>
      <c r="P16" s="19" t="e">
        <f>M16*100</f>
        <v>#DIV/0!</v>
      </c>
      <c r="Q16" s="19" t="e">
        <f>AA16*100</f>
        <v>#DIV/0!</v>
      </c>
      <c r="R16" s="32" t="s">
        <v>42</v>
      </c>
      <c r="Y16" s="34"/>
      <c r="Z16" s="35"/>
      <c r="AA16" s="36" t="e">
        <f>Z16/Y16*W15</f>
        <v>#DIV/0!</v>
      </c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</row>
    <row r="17" spans="1:51" ht="39.950000000000003" customHeight="1">
      <c r="A17">
        <v>2</v>
      </c>
      <c r="B17" s="2" t="s">
        <v>25</v>
      </c>
      <c r="C17" s="14">
        <v>0.76600000000000001</v>
      </c>
      <c r="D17" s="16">
        <f t="shared" ref="D17:D29" si="0">0.1*E17/C17</f>
        <v>18.048302872062663</v>
      </c>
      <c r="E17" s="13">
        <v>138.25</v>
      </c>
      <c r="F17" s="26">
        <v>3511</v>
      </c>
      <c r="G17" s="26">
        <f>3300/F17</f>
        <v>0.93990316149245234</v>
      </c>
      <c r="H17">
        <v>6.63</v>
      </c>
      <c r="J17" s="37"/>
      <c r="K17" s="26"/>
      <c r="L17" s="42"/>
      <c r="M17" s="27" t="e">
        <f t="shared" ref="M17:M29" si="1">L17/K17*G17</f>
        <v>#DIV/0!</v>
      </c>
      <c r="N17" s="22">
        <v>2</v>
      </c>
      <c r="O17" s="18"/>
      <c r="P17" s="19" t="e">
        <f t="shared" ref="P17:P29" si="2">M17*100</f>
        <v>#DIV/0!</v>
      </c>
      <c r="Q17" s="19" t="e">
        <f t="shared" ref="Q17:Q30" si="3">AA17*100</f>
        <v>#DIV/0!</v>
      </c>
      <c r="R17" s="32" t="s">
        <v>25</v>
      </c>
      <c r="Y17" s="37"/>
      <c r="Z17" s="26"/>
      <c r="AA17" s="38" t="e">
        <f>Z17/Y17*W15</f>
        <v>#DIV/0!</v>
      </c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</row>
    <row r="18" spans="1:51" ht="39.950000000000003" customHeight="1">
      <c r="A18">
        <v>3</v>
      </c>
      <c r="B18" s="2" t="s">
        <v>1</v>
      </c>
      <c r="C18" s="14">
        <v>0.83</v>
      </c>
      <c r="D18" s="16">
        <f t="shared" si="0"/>
        <v>17.380722891566265</v>
      </c>
      <c r="E18" s="12">
        <v>144.26</v>
      </c>
      <c r="F18" s="26">
        <v>2656</v>
      </c>
      <c r="G18" s="26">
        <f>2971/F18</f>
        <v>1.1185993975903614</v>
      </c>
      <c r="H18" s="109">
        <v>7.9</v>
      </c>
      <c r="J18" s="37"/>
      <c r="K18" s="26"/>
      <c r="L18" s="42"/>
      <c r="M18" s="27" t="e">
        <f t="shared" si="1"/>
        <v>#DIV/0!</v>
      </c>
      <c r="N18" s="22">
        <v>3</v>
      </c>
      <c r="O18" s="18"/>
      <c r="P18" s="19" t="e">
        <f t="shared" si="2"/>
        <v>#DIV/0!</v>
      </c>
      <c r="Q18" s="19" t="e">
        <f t="shared" si="3"/>
        <v>#DIV/0!</v>
      </c>
      <c r="R18" s="32" t="s">
        <v>1</v>
      </c>
      <c r="Y18" s="37"/>
      <c r="Z18" s="26"/>
      <c r="AA18" s="38" t="e">
        <f>Z18/Y18*W16</f>
        <v>#DIV/0!</v>
      </c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</row>
    <row r="19" spans="1:51" ht="39.950000000000003" customHeight="1">
      <c r="A19">
        <v>4</v>
      </c>
      <c r="B19" s="2" t="s">
        <v>2</v>
      </c>
      <c r="C19" s="14">
        <v>0.76</v>
      </c>
      <c r="D19" s="16">
        <f t="shared" si="0"/>
        <v>22.147368421052633</v>
      </c>
      <c r="E19" s="12">
        <v>168.32</v>
      </c>
      <c r="F19" s="26">
        <v>4221</v>
      </c>
      <c r="G19" s="26">
        <f>3300/F19</f>
        <v>0.78180525941719969</v>
      </c>
      <c r="H19">
        <v>8.06</v>
      </c>
      <c r="J19" s="37"/>
      <c r="K19" s="26"/>
      <c r="L19" s="43"/>
      <c r="M19" s="27" t="e">
        <f t="shared" si="1"/>
        <v>#DIV/0!</v>
      </c>
      <c r="N19" s="22">
        <v>4</v>
      </c>
      <c r="O19" s="18"/>
      <c r="P19" s="19" t="e">
        <f t="shared" si="2"/>
        <v>#DIV/0!</v>
      </c>
      <c r="Q19" s="19" t="e">
        <f t="shared" si="3"/>
        <v>#DIV/0!</v>
      </c>
      <c r="R19" s="32" t="s">
        <v>2</v>
      </c>
      <c r="Y19" s="37"/>
      <c r="Z19" s="26"/>
      <c r="AA19" s="38" t="e">
        <f t="shared" ref="AA19:AA30" si="4">Z19/Y19*W18</f>
        <v>#DIV/0!</v>
      </c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</row>
    <row r="20" spans="1:51" ht="39.950000000000003" customHeight="1">
      <c r="A20">
        <v>5</v>
      </c>
      <c r="B20" s="2" t="s">
        <v>3</v>
      </c>
      <c r="C20" s="14">
        <v>0.88600000000000001</v>
      </c>
      <c r="D20" s="16">
        <f t="shared" si="0"/>
        <v>14.015801354401807</v>
      </c>
      <c r="E20" s="13">
        <v>124.18</v>
      </c>
      <c r="F20" s="5">
        <v>1776</v>
      </c>
      <c r="G20" s="26">
        <f>3199/F20</f>
        <v>1.8012387387387387</v>
      </c>
      <c r="H20">
        <v>5.21</v>
      </c>
      <c r="J20" s="37"/>
      <c r="K20" s="26"/>
      <c r="L20" s="43"/>
      <c r="M20" s="27" t="e">
        <f t="shared" si="1"/>
        <v>#DIV/0!</v>
      </c>
      <c r="N20" s="22">
        <v>5</v>
      </c>
      <c r="O20" s="18"/>
      <c r="P20" s="19" t="e">
        <f t="shared" si="2"/>
        <v>#DIV/0!</v>
      </c>
      <c r="Q20" s="19" t="e">
        <f t="shared" si="3"/>
        <v>#DIV/0!</v>
      </c>
      <c r="R20" s="32" t="s">
        <v>3</v>
      </c>
      <c r="Y20" s="37"/>
      <c r="Z20" s="26"/>
      <c r="AA20" s="38" t="e">
        <f t="shared" si="4"/>
        <v>#DIV/0!</v>
      </c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</row>
    <row r="21" spans="1:51" ht="39.950000000000003" customHeight="1">
      <c r="A21">
        <v>6</v>
      </c>
      <c r="B21" s="2" t="s">
        <v>4</v>
      </c>
      <c r="C21" s="14">
        <v>0.93899999999999995</v>
      </c>
      <c r="D21" s="16">
        <f t="shared" si="0"/>
        <v>11.411075612353571</v>
      </c>
      <c r="E21" s="13">
        <v>107.15</v>
      </c>
      <c r="F21" s="5">
        <v>1608</v>
      </c>
      <c r="G21" s="26">
        <f>2424/F21</f>
        <v>1.5074626865671641</v>
      </c>
      <c r="H21">
        <v>6.16</v>
      </c>
      <c r="J21" s="37"/>
      <c r="K21" s="26"/>
      <c r="L21" s="43"/>
      <c r="M21" s="27" t="e">
        <f t="shared" si="1"/>
        <v>#DIV/0!</v>
      </c>
      <c r="N21" s="22">
        <v>6</v>
      </c>
      <c r="O21" s="18"/>
      <c r="P21" s="19" t="e">
        <f t="shared" si="2"/>
        <v>#DIV/0!</v>
      </c>
      <c r="Q21" s="19" t="e">
        <f t="shared" si="3"/>
        <v>#DIV/0!</v>
      </c>
      <c r="R21" s="32" t="s">
        <v>4</v>
      </c>
      <c r="Y21" s="37"/>
      <c r="Z21" s="26"/>
      <c r="AA21" s="38" t="e">
        <f t="shared" si="4"/>
        <v>#DIV/0!</v>
      </c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</row>
    <row r="22" spans="1:51" ht="39.950000000000003" customHeight="1">
      <c r="A22">
        <v>7</v>
      </c>
      <c r="B22" s="2" t="s">
        <v>5</v>
      </c>
      <c r="C22" s="14">
        <v>1.02</v>
      </c>
      <c r="D22" s="16">
        <f t="shared" si="0"/>
        <v>15.412745098039217</v>
      </c>
      <c r="E22" s="13">
        <v>157.21</v>
      </c>
      <c r="F22" s="5">
        <v>1763</v>
      </c>
      <c r="G22" s="26">
        <f>1585/F22</f>
        <v>0.89903573454339192</v>
      </c>
      <c r="H22">
        <v>9.26</v>
      </c>
      <c r="J22" s="37"/>
      <c r="K22" s="26"/>
      <c r="L22" s="44"/>
      <c r="M22" s="27" t="e">
        <f t="shared" si="1"/>
        <v>#DIV/0!</v>
      </c>
      <c r="N22" s="22">
        <v>7</v>
      </c>
      <c r="O22" s="18"/>
      <c r="P22" s="19" t="e">
        <f t="shared" si="2"/>
        <v>#DIV/0!</v>
      </c>
      <c r="Q22" s="19" t="e">
        <f t="shared" si="3"/>
        <v>#DIV/0!</v>
      </c>
      <c r="R22" s="32" t="s">
        <v>5</v>
      </c>
      <c r="Y22" s="37"/>
      <c r="Z22" s="26"/>
      <c r="AA22" s="38" t="e">
        <f t="shared" si="4"/>
        <v>#DIV/0!</v>
      </c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</row>
    <row r="23" spans="1:51" ht="39.950000000000003" customHeight="1">
      <c r="A23">
        <v>8</v>
      </c>
      <c r="B23" s="2" t="s">
        <v>23</v>
      </c>
      <c r="C23" s="14">
        <v>1.246</v>
      </c>
      <c r="D23" s="16">
        <f t="shared" si="0"/>
        <v>10.84991974317817</v>
      </c>
      <c r="E23" s="12">
        <v>135.19</v>
      </c>
      <c r="F23" s="5">
        <v>2584</v>
      </c>
      <c r="G23" s="26">
        <f>3705/F23</f>
        <v>1.4338235294117647</v>
      </c>
      <c r="H23">
        <v>8.3800000000000008</v>
      </c>
      <c r="J23" s="37"/>
      <c r="K23" s="26"/>
      <c r="L23" s="43"/>
      <c r="M23" s="27" t="e">
        <f t="shared" si="1"/>
        <v>#DIV/0!</v>
      </c>
      <c r="N23" s="22">
        <v>8</v>
      </c>
      <c r="O23" s="18"/>
      <c r="P23" s="19" t="e">
        <f t="shared" si="2"/>
        <v>#DIV/0!</v>
      </c>
      <c r="Q23" s="19" t="e">
        <f t="shared" si="3"/>
        <v>#DIV/0!</v>
      </c>
      <c r="R23" s="32" t="s">
        <v>23</v>
      </c>
      <c r="Y23" s="37"/>
      <c r="Z23" s="26"/>
      <c r="AA23" s="38" t="e">
        <f t="shared" si="4"/>
        <v>#DIV/0!</v>
      </c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</row>
    <row r="24" spans="1:51" ht="39.950000000000003" customHeight="1">
      <c r="A24">
        <v>9</v>
      </c>
      <c r="B24" s="2" t="s">
        <v>28</v>
      </c>
      <c r="C24" s="14">
        <v>0.83099999999999996</v>
      </c>
      <c r="D24" s="16">
        <f>E24*0.1/C24</f>
        <v>20.493381468110712</v>
      </c>
      <c r="E24" s="12">
        <v>170.3</v>
      </c>
      <c r="F24" s="26">
        <v>3614</v>
      </c>
      <c r="G24" s="26">
        <f>3300/F24</f>
        <v>0.9131156613171002</v>
      </c>
      <c r="H24">
        <v>8.64</v>
      </c>
      <c r="J24" s="37"/>
      <c r="K24" s="26"/>
      <c r="L24" s="43"/>
      <c r="M24" s="27" t="e">
        <f t="shared" si="1"/>
        <v>#DIV/0!</v>
      </c>
      <c r="N24" s="22">
        <v>9</v>
      </c>
      <c r="O24" s="18"/>
      <c r="P24" s="19" t="e">
        <f t="shared" si="2"/>
        <v>#DIV/0!</v>
      </c>
      <c r="Q24" s="19" t="e">
        <f t="shared" si="3"/>
        <v>#DIV/0!</v>
      </c>
      <c r="R24" s="32" t="s">
        <v>6</v>
      </c>
      <c r="Y24" s="37"/>
      <c r="Z24" s="26"/>
      <c r="AA24" s="38" t="e">
        <f t="shared" si="4"/>
        <v>#DIV/0!</v>
      </c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</row>
    <row r="25" spans="1:51" ht="39.950000000000003" customHeight="1">
      <c r="A25">
        <v>10</v>
      </c>
      <c r="B25" s="2" t="s">
        <v>26</v>
      </c>
      <c r="C25" s="14">
        <v>0.81</v>
      </c>
      <c r="D25" s="16">
        <f t="shared" si="0"/>
        <v>18.920987654320989</v>
      </c>
      <c r="E25" s="12">
        <v>153.26</v>
      </c>
      <c r="F25" s="5">
        <v>3755</v>
      </c>
      <c r="G25" s="26">
        <f>3481/F25</f>
        <v>0.92703062583222373</v>
      </c>
      <c r="H25">
        <v>8.77</v>
      </c>
      <c r="J25" s="37"/>
      <c r="K25" s="26"/>
      <c r="L25" s="43"/>
      <c r="M25" s="27" t="e">
        <f t="shared" si="1"/>
        <v>#DIV/0!</v>
      </c>
      <c r="N25" s="22">
        <v>10</v>
      </c>
      <c r="O25" s="18"/>
      <c r="P25" s="19" t="e">
        <f>M25*100</f>
        <v>#DIV/0!</v>
      </c>
      <c r="Q25" s="19" t="e">
        <f t="shared" si="3"/>
        <v>#DIV/0!</v>
      </c>
      <c r="R25" s="32" t="s">
        <v>50</v>
      </c>
      <c r="Y25" s="37"/>
      <c r="Z25" s="26"/>
      <c r="AA25" s="38" t="e">
        <f t="shared" si="4"/>
        <v>#DIV/0!</v>
      </c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</row>
    <row r="26" spans="1:51" ht="39.950000000000003" customHeight="1">
      <c r="A26">
        <v>11</v>
      </c>
      <c r="B26" s="7" t="s">
        <v>7</v>
      </c>
      <c r="C26" s="14"/>
      <c r="D26" s="16">
        <v>13.52</v>
      </c>
      <c r="E26" s="12">
        <v>135.16999999999999</v>
      </c>
      <c r="F26" s="5">
        <v>1375</v>
      </c>
      <c r="G26" s="26">
        <f>1968/F26</f>
        <v>1.4312727272727273</v>
      </c>
      <c r="H26">
        <v>9.41</v>
      </c>
      <c r="J26" s="37"/>
      <c r="K26" s="26"/>
      <c r="L26" s="43"/>
      <c r="M26" s="27" t="e">
        <f t="shared" si="1"/>
        <v>#DIV/0!</v>
      </c>
      <c r="N26" s="22">
        <v>11</v>
      </c>
      <c r="O26" s="18"/>
      <c r="P26" s="19" t="e">
        <f t="shared" si="2"/>
        <v>#DIV/0!</v>
      </c>
      <c r="Q26" s="19" t="e">
        <f t="shared" si="3"/>
        <v>#DIV/0!</v>
      </c>
      <c r="R26" s="32" t="s">
        <v>7</v>
      </c>
      <c r="Y26" s="37"/>
      <c r="Z26" s="26"/>
      <c r="AA26" s="38" t="e">
        <f t="shared" si="4"/>
        <v>#DIV/0!</v>
      </c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</row>
    <row r="27" spans="1:51" ht="39.950000000000003" customHeight="1">
      <c r="A27">
        <v>12</v>
      </c>
      <c r="B27" s="3" t="s">
        <v>8</v>
      </c>
      <c r="C27" s="14">
        <v>1.4950000000000001</v>
      </c>
      <c r="D27" s="16">
        <f t="shared" si="0"/>
        <v>10.502341137123745</v>
      </c>
      <c r="E27" s="12">
        <v>157.01</v>
      </c>
      <c r="F27" s="5">
        <v>2349</v>
      </c>
      <c r="G27" s="26">
        <f>3481/F27</f>
        <v>1.4819071945508726</v>
      </c>
      <c r="H27" s="5">
        <v>5.69</v>
      </c>
      <c r="I27" s="5"/>
      <c r="J27" s="37"/>
      <c r="K27" s="26"/>
      <c r="L27" s="43"/>
      <c r="M27" s="27" t="e">
        <f t="shared" si="1"/>
        <v>#DIV/0!</v>
      </c>
      <c r="N27" s="22">
        <v>12</v>
      </c>
      <c r="O27" s="18"/>
      <c r="P27" s="19" t="e">
        <f t="shared" si="2"/>
        <v>#DIV/0!</v>
      </c>
      <c r="Q27" s="19" t="e">
        <f t="shared" si="3"/>
        <v>#DIV/0!</v>
      </c>
      <c r="R27" s="32" t="s">
        <v>8</v>
      </c>
      <c r="Y27" s="37"/>
      <c r="Z27" s="26"/>
      <c r="AA27" s="38" t="e">
        <f t="shared" si="4"/>
        <v>#DIV/0!</v>
      </c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</row>
    <row r="28" spans="1:51" ht="39.950000000000003" customHeight="1">
      <c r="A28">
        <v>13</v>
      </c>
      <c r="B28" s="3" t="s">
        <v>9</v>
      </c>
      <c r="C28" s="15"/>
      <c r="D28" s="16">
        <f>0.1*E28</f>
        <v>14.816000000000001</v>
      </c>
      <c r="E28" s="13">
        <v>148.16</v>
      </c>
      <c r="F28" s="5">
        <v>2448</v>
      </c>
      <c r="G28" s="26">
        <f>2893/F28</f>
        <v>1.181781045751634</v>
      </c>
      <c r="H28" s="5">
        <v>9.1440000000000001</v>
      </c>
      <c r="I28" s="5"/>
      <c r="J28" s="37"/>
      <c r="K28" s="26"/>
      <c r="L28" s="43"/>
      <c r="M28" s="27" t="e">
        <f t="shared" si="1"/>
        <v>#DIV/0!</v>
      </c>
      <c r="N28" s="22">
        <v>13</v>
      </c>
      <c r="O28" s="18"/>
      <c r="P28" s="19" t="e">
        <f t="shared" si="2"/>
        <v>#DIV/0!</v>
      </c>
      <c r="Q28" s="19" t="e">
        <f t="shared" si="3"/>
        <v>#DIV/0!</v>
      </c>
      <c r="R28" s="32" t="s">
        <v>9</v>
      </c>
      <c r="Y28" s="37"/>
      <c r="Z28" s="26"/>
      <c r="AA28" s="38" t="e">
        <f t="shared" si="4"/>
        <v>#DIV/0!</v>
      </c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</row>
    <row r="29" spans="1:51" ht="39.950000000000003" customHeight="1">
      <c r="A29">
        <v>14</v>
      </c>
      <c r="B29" s="3" t="s">
        <v>24</v>
      </c>
      <c r="C29" s="14">
        <v>1.014</v>
      </c>
      <c r="D29" s="16">
        <f t="shared" si="0"/>
        <v>15.008875739644971</v>
      </c>
      <c r="E29" s="13">
        <v>152.19</v>
      </c>
      <c r="F29" s="5">
        <v>2832</v>
      </c>
      <c r="G29" s="26">
        <f>3300/F29</f>
        <v>1.1652542372881356</v>
      </c>
      <c r="H29" s="5">
        <v>7.45</v>
      </c>
      <c r="I29" s="5"/>
      <c r="J29" s="37"/>
      <c r="K29" s="26"/>
      <c r="L29" s="43"/>
      <c r="M29" s="27" t="e">
        <f t="shared" si="1"/>
        <v>#DIV/0!</v>
      </c>
      <c r="N29" s="22">
        <v>14</v>
      </c>
      <c r="O29" s="18"/>
      <c r="P29" s="19" t="e">
        <f t="shared" si="2"/>
        <v>#DIV/0!</v>
      </c>
      <c r="Q29" s="19" t="e">
        <f t="shared" si="3"/>
        <v>#DIV/0!</v>
      </c>
      <c r="R29" s="32" t="s">
        <v>10</v>
      </c>
      <c r="Y29" s="37"/>
      <c r="Z29" s="26"/>
      <c r="AA29" s="38" t="e">
        <f t="shared" si="4"/>
        <v>#DIV/0!</v>
      </c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</row>
    <row r="30" spans="1:51" ht="39.950000000000003" customHeight="1">
      <c r="A30">
        <v>15</v>
      </c>
      <c r="B30" s="3" t="s">
        <v>38</v>
      </c>
      <c r="C30" s="3">
        <v>1.04</v>
      </c>
      <c r="D30" s="3">
        <v>10.199999999999999</v>
      </c>
      <c r="E30" s="11">
        <v>106.1</v>
      </c>
      <c r="F30" s="23">
        <v>1969</v>
      </c>
      <c r="G30" s="26">
        <f>3012/F30</f>
        <v>1.5297105129507365</v>
      </c>
      <c r="H30" s="5">
        <v>6.07</v>
      </c>
      <c r="I30" s="5"/>
      <c r="J30" s="37"/>
      <c r="K30" s="26"/>
      <c r="L30" s="49"/>
      <c r="M30" s="27" t="e">
        <f t="shared" ref="M30" si="5">L30/K30*G30</f>
        <v>#DIV/0!</v>
      </c>
      <c r="N30" s="22">
        <v>15</v>
      </c>
      <c r="O30" s="18"/>
      <c r="P30" s="19" t="e">
        <f>M30*100</f>
        <v>#DIV/0!</v>
      </c>
      <c r="Q30" s="19" t="e">
        <f t="shared" si="3"/>
        <v>#DIV/0!</v>
      </c>
      <c r="R30" s="32" t="s">
        <v>40</v>
      </c>
      <c r="Y30" s="37"/>
      <c r="Z30" s="26"/>
      <c r="AA30" s="38" t="e">
        <f t="shared" si="4"/>
        <v>#DIV/0!</v>
      </c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</row>
    <row r="31" spans="1:51" ht="39.950000000000003" customHeight="1" thickBot="1">
      <c r="A31">
        <v>16</v>
      </c>
      <c r="B31" s="3" t="s">
        <v>11</v>
      </c>
      <c r="C31" s="3"/>
      <c r="D31" s="3"/>
      <c r="E31" s="11"/>
      <c r="F31" s="23"/>
      <c r="G31" s="26"/>
      <c r="H31" s="5"/>
      <c r="I31" s="5"/>
      <c r="J31" s="39"/>
      <c r="K31" s="50"/>
      <c r="L31" s="45"/>
      <c r="M31" s="27"/>
      <c r="N31" s="22">
        <v>16</v>
      </c>
      <c r="O31" s="18" t="s">
        <v>29</v>
      </c>
      <c r="P31" s="18" t="s">
        <v>29</v>
      </c>
      <c r="Q31" s="19">
        <v>73</v>
      </c>
      <c r="R31" s="32" t="s">
        <v>41</v>
      </c>
      <c r="Y31" s="39"/>
      <c r="Z31" s="40"/>
      <c r="AA31" s="41" t="e">
        <f>Z31/Y31*W31</f>
        <v>#DIV/0!</v>
      </c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</row>
    <row r="32" spans="1:51">
      <c r="N32" s="23"/>
      <c r="O32" s="23"/>
      <c r="P32" s="23"/>
      <c r="Q32" s="23"/>
      <c r="R32" s="3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</row>
    <row r="33" spans="2:51" ht="20.100000000000001" customHeight="1">
      <c r="B33" s="106" t="s">
        <v>20</v>
      </c>
      <c r="N33" s="23"/>
      <c r="O33" s="23"/>
      <c r="P33" s="20" t="s">
        <v>19</v>
      </c>
      <c r="Q33" s="20" t="s">
        <v>19</v>
      </c>
      <c r="R33" s="3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</row>
    <row r="34" spans="2:51" ht="20.100000000000001" customHeight="1">
      <c r="N34" s="23"/>
      <c r="O34" s="23"/>
      <c r="P34" s="21" t="e">
        <f>(AVERAGE(P16:P30))</f>
        <v>#DIV/0!</v>
      </c>
      <c r="Q34" s="21" t="e">
        <f>AVERAGE(Q16:Q30)</f>
        <v>#DIV/0!</v>
      </c>
      <c r="R34" s="23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</row>
    <row r="35" spans="2:51">
      <c r="N35" s="23"/>
      <c r="O35" s="23"/>
      <c r="P35" s="23"/>
      <c r="Q35" s="23"/>
      <c r="R35" s="23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</row>
    <row r="36" spans="2:51">
      <c r="C36" s="8"/>
      <c r="D36" s="8"/>
      <c r="E36" s="8"/>
      <c r="R36" s="5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</row>
    <row r="37" spans="2:51">
      <c r="L37" s="25"/>
      <c r="M37" s="25"/>
      <c r="N37" s="25"/>
      <c r="O37" s="25"/>
      <c r="P37" s="9"/>
      <c r="Q37" s="9"/>
      <c r="R37" s="9"/>
      <c r="S37" s="9"/>
      <c r="T37" s="9"/>
      <c r="U37" s="8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</row>
    <row r="38" spans="2:51">
      <c r="L38" s="8"/>
      <c r="M38" s="8"/>
      <c r="N38" s="8"/>
      <c r="O38" s="8"/>
      <c r="P38" s="9"/>
      <c r="Q38" s="9"/>
      <c r="R38" s="9"/>
      <c r="S38" s="9"/>
      <c r="T38" s="9"/>
      <c r="U38" s="8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</row>
    <row r="39" spans="2:51">
      <c r="L39" s="8"/>
      <c r="M39" s="8"/>
      <c r="N39" s="8"/>
      <c r="O39" s="8"/>
      <c r="P39" s="9"/>
      <c r="Q39" s="9"/>
      <c r="R39" s="9"/>
      <c r="S39" s="9"/>
      <c r="T39" s="9"/>
      <c r="U39" s="8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</row>
    <row r="40" spans="2:51">
      <c r="L40" s="8"/>
      <c r="M40" s="8"/>
      <c r="N40" s="8"/>
      <c r="O40" s="8" t="s">
        <v>31</v>
      </c>
      <c r="P40" s="10"/>
      <c r="Q40" s="24"/>
      <c r="R40" s="10"/>
      <c r="S40" s="9"/>
      <c r="T40" s="9"/>
      <c r="U40" s="8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</row>
    <row r="41" spans="2:51">
      <c r="L41" s="8"/>
      <c r="M41" s="8"/>
      <c r="N41" s="8"/>
      <c r="O41" s="8" t="s">
        <v>32</v>
      </c>
      <c r="P41" s="6"/>
      <c r="Q41" s="24"/>
      <c r="R41" s="3"/>
      <c r="S41" s="9"/>
      <c r="T41" s="9"/>
      <c r="U41" s="8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</row>
    <row r="42" spans="2:51">
      <c r="L42" s="8"/>
      <c r="M42" s="8"/>
      <c r="N42" s="8"/>
      <c r="O42" s="8" t="s">
        <v>33</v>
      </c>
      <c r="P42" s="7"/>
      <c r="Q42" s="24"/>
      <c r="R42" s="3"/>
      <c r="S42" s="9"/>
      <c r="T42" s="9"/>
      <c r="U42" s="8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</row>
    <row r="43" spans="2:51">
      <c r="L43" s="8"/>
      <c r="M43" s="8"/>
      <c r="N43" s="8"/>
      <c r="O43" s="8" t="s">
        <v>34</v>
      </c>
      <c r="P43" s="17"/>
      <c r="Q43" s="24"/>
      <c r="R43" s="5"/>
      <c r="S43" s="9"/>
      <c r="T43" s="9"/>
      <c r="U43" s="8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</row>
    <row r="44" spans="2:51">
      <c r="L44" s="8"/>
      <c r="M44" s="8"/>
      <c r="N44" s="8"/>
      <c r="O44" s="8"/>
      <c r="P44" s="8"/>
      <c r="Q44" s="8"/>
      <c r="R44" s="8"/>
      <c r="S44" s="8"/>
      <c r="T44" s="8"/>
      <c r="U44" s="8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</row>
    <row r="45" spans="2:51">
      <c r="L45" s="8"/>
      <c r="M45" s="8"/>
      <c r="N45" s="8"/>
      <c r="O45" s="8"/>
      <c r="P45" s="8"/>
      <c r="Q45" s="8"/>
      <c r="R45" s="8"/>
      <c r="S45" s="8"/>
      <c r="T45" s="8"/>
      <c r="U45" s="8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</row>
    <row r="46" spans="2:51">
      <c r="L46" s="8"/>
      <c r="M46" s="8"/>
      <c r="N46" s="8"/>
      <c r="O46" s="105" t="s">
        <v>92</v>
      </c>
      <c r="P46" s="10"/>
      <c r="Q46" s="8"/>
      <c r="R46" s="8"/>
      <c r="S46" s="8"/>
      <c r="T46" s="8"/>
      <c r="U46" s="8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</row>
    <row r="47" spans="2:51">
      <c r="O47" s="103" t="s">
        <v>47</v>
      </c>
      <c r="P47" s="6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</row>
    <row r="48" spans="2:51">
      <c r="O48" s="103" t="s">
        <v>48</v>
      </c>
      <c r="P48" s="7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</row>
    <row r="49" spans="10:51" ht="15.75" thickBot="1">
      <c r="O49" s="104" t="s">
        <v>49</v>
      </c>
      <c r="P49" s="17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</row>
    <row r="50" spans="10:51"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</row>
    <row r="51" spans="10:51"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</row>
    <row r="52" spans="10:51"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</row>
    <row r="53" spans="10:51"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</row>
    <row r="54" spans="10:51"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</row>
    <row r="55" spans="10:51">
      <c r="J55" s="2"/>
      <c r="K55" s="14"/>
      <c r="L55" s="16"/>
      <c r="M55" s="12"/>
      <c r="N55" s="26"/>
      <c r="O55" s="26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</row>
    <row r="56" spans="10:51">
      <c r="J56" s="2"/>
      <c r="K56" s="14"/>
      <c r="L56" s="16"/>
      <c r="M56" s="13"/>
      <c r="N56" s="26"/>
      <c r="O56" s="26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</row>
    <row r="57" spans="10:51">
      <c r="J57" s="2"/>
      <c r="K57" s="14"/>
      <c r="L57" s="16"/>
      <c r="M57" s="12"/>
      <c r="N57" s="26"/>
      <c r="O57" s="26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</row>
    <row r="58" spans="10:51">
      <c r="J58" s="2"/>
      <c r="K58" s="14"/>
      <c r="L58" s="16"/>
      <c r="M58" s="12"/>
      <c r="N58" s="26"/>
      <c r="O58" s="26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</row>
    <row r="59" spans="10:51">
      <c r="J59" s="2"/>
      <c r="K59" s="14"/>
      <c r="L59" s="16"/>
      <c r="M59" s="13"/>
      <c r="N59" s="26"/>
      <c r="O59" s="26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</row>
    <row r="60" spans="10:51">
      <c r="J60" s="2"/>
      <c r="K60" s="14"/>
      <c r="L60" s="16"/>
      <c r="M60" s="13"/>
      <c r="N60" s="26"/>
      <c r="O60" s="26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</row>
    <row r="61" spans="10:51">
      <c r="J61" s="2"/>
      <c r="K61" s="14"/>
      <c r="L61" s="16"/>
      <c r="M61" s="13"/>
      <c r="N61" s="26"/>
      <c r="O61" s="26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</row>
    <row r="62" spans="10:51">
      <c r="J62" s="2"/>
      <c r="K62" s="14"/>
      <c r="L62" s="16"/>
      <c r="M62" s="12"/>
      <c r="N62" s="26"/>
      <c r="O62" s="26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</row>
    <row r="63" spans="10:51">
      <c r="J63" s="2"/>
      <c r="K63" s="14"/>
      <c r="L63" s="16"/>
      <c r="M63" s="12"/>
      <c r="N63" s="26"/>
      <c r="O63" s="26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</row>
    <row r="64" spans="10:51">
      <c r="J64" s="2"/>
      <c r="K64" s="14"/>
      <c r="L64" s="16"/>
      <c r="M64" s="12"/>
      <c r="N64" s="26"/>
      <c r="O64" s="26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</row>
    <row r="65" spans="10:51">
      <c r="J65" s="3"/>
      <c r="K65" s="14"/>
      <c r="L65" s="16"/>
      <c r="M65" s="12"/>
      <c r="N65" s="26"/>
      <c r="O65" s="26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</row>
    <row r="66" spans="10:51">
      <c r="J66" s="3"/>
      <c r="K66" s="14"/>
      <c r="L66" s="16"/>
      <c r="M66" s="12"/>
      <c r="N66" s="5"/>
      <c r="O66" s="26"/>
      <c r="P66" s="5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</row>
    <row r="67" spans="10:51">
      <c r="J67" s="3"/>
      <c r="K67" s="15"/>
      <c r="L67" s="16"/>
      <c r="M67" s="13"/>
      <c r="N67" s="5"/>
      <c r="O67" s="26"/>
      <c r="P67" s="5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</row>
    <row r="68" spans="10:51">
      <c r="J68" s="3"/>
      <c r="K68" s="14"/>
      <c r="L68" s="16"/>
      <c r="M68" s="13"/>
      <c r="N68" s="5"/>
      <c r="O68" s="26"/>
      <c r="P68" s="5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</row>
    <row r="69" spans="10:51">
      <c r="J69" s="3"/>
      <c r="K69" s="3"/>
      <c r="L69" s="3"/>
      <c r="M69" s="11"/>
      <c r="N69" s="23"/>
      <c r="O69" s="26"/>
      <c r="P69" s="5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</row>
    <row r="70" spans="10:51"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</row>
    <row r="71" spans="10:51"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</row>
    <row r="72" spans="10:51"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</row>
    <row r="73" spans="10:51"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</row>
    <row r="74" spans="10:51"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</row>
    <row r="75" spans="10:51"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</row>
    <row r="76" spans="10:51"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</row>
    <row r="77" spans="10:51"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</row>
    <row r="78" spans="10:51"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</row>
    <row r="79" spans="10:51"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</row>
    <row r="80" spans="10:51"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</row>
    <row r="81" spans="34:51"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</row>
    <row r="82" spans="34:51"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</row>
    <row r="83" spans="34:51"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</row>
    <row r="84" spans="34:51"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</row>
    <row r="85" spans="34:51"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</row>
    <row r="86" spans="34:51"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</row>
    <row r="87" spans="34:51"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</row>
    <row r="88" spans="34:51"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</row>
    <row r="89" spans="34:51"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</row>
    <row r="90" spans="34:51"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</row>
    <row r="91" spans="34:51"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</row>
    <row r="92" spans="34:51"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</row>
    <row r="93" spans="34:51"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</row>
    <row r="94" spans="34:51"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</row>
    <row r="95" spans="34:51"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</row>
  </sheetData>
  <mergeCells count="1">
    <mergeCell ref="F14:G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1026" r:id="rId4">
          <objectPr defaultSize="0" r:id="rId5">
            <anchor moveWithCells="1">
              <from>
                <xdr:col>14</xdr:col>
                <xdr:colOff>180975</xdr:colOff>
                <xdr:row>15</xdr:row>
                <xdr:rowOff>9525</xdr:rowOff>
              </from>
              <to>
                <xdr:col>14</xdr:col>
                <xdr:colOff>895350</xdr:colOff>
                <xdr:row>15</xdr:row>
                <xdr:rowOff>476250</xdr:rowOff>
              </to>
            </anchor>
          </objectPr>
        </oleObject>
      </mc:Choice>
      <mc:Fallback>
        <oleObject progId="ChemDraw.Document.6.0" shapeId="1026" r:id="rId4"/>
      </mc:Fallback>
    </mc:AlternateContent>
    <mc:AlternateContent xmlns:mc="http://schemas.openxmlformats.org/markup-compatibility/2006">
      <mc:Choice Requires="x14">
        <oleObject progId="ChemDraw.Document.6.0" shapeId="1027" r:id="rId6">
          <objectPr defaultSize="0" r:id="rId7">
            <anchor moveWithCells="1">
              <from>
                <xdr:col>14</xdr:col>
                <xdr:colOff>180975</xdr:colOff>
                <xdr:row>16</xdr:row>
                <xdr:rowOff>123825</xdr:rowOff>
              </from>
              <to>
                <xdr:col>14</xdr:col>
                <xdr:colOff>866775</xdr:colOff>
                <xdr:row>16</xdr:row>
                <xdr:rowOff>390525</xdr:rowOff>
              </to>
            </anchor>
          </objectPr>
        </oleObject>
      </mc:Choice>
      <mc:Fallback>
        <oleObject progId="ChemDraw.Document.6.0" shapeId="1027" r:id="rId6"/>
      </mc:Fallback>
    </mc:AlternateContent>
    <mc:AlternateContent xmlns:mc="http://schemas.openxmlformats.org/markup-compatibility/2006">
      <mc:Choice Requires="x14">
        <oleObject progId="ChemDraw.Document.6.0" shapeId="1028" r:id="rId8">
          <objectPr defaultSize="0" r:id="rId9">
            <anchor moveWithCells="1">
              <from>
                <xdr:col>14</xdr:col>
                <xdr:colOff>209550</xdr:colOff>
                <xdr:row>17</xdr:row>
                <xdr:rowOff>142875</xdr:rowOff>
              </from>
              <to>
                <xdr:col>14</xdr:col>
                <xdr:colOff>866775</xdr:colOff>
                <xdr:row>17</xdr:row>
                <xdr:rowOff>381000</xdr:rowOff>
              </to>
            </anchor>
          </objectPr>
        </oleObject>
      </mc:Choice>
      <mc:Fallback>
        <oleObject progId="ChemDraw.Document.6.0" shapeId="1028" r:id="rId8"/>
      </mc:Fallback>
    </mc:AlternateContent>
    <mc:AlternateContent xmlns:mc="http://schemas.openxmlformats.org/markup-compatibility/2006">
      <mc:Choice Requires="x14">
        <oleObject progId="ChemDraw.Document.6.0" shapeId="1029" r:id="rId10">
          <objectPr defaultSize="0" r:id="rId11">
            <anchor moveWithCells="1">
              <from>
                <xdr:col>14</xdr:col>
                <xdr:colOff>266700</xdr:colOff>
                <xdr:row>18</xdr:row>
                <xdr:rowOff>152400</xdr:rowOff>
              </from>
              <to>
                <xdr:col>14</xdr:col>
                <xdr:colOff>790575</xdr:colOff>
                <xdr:row>18</xdr:row>
                <xdr:rowOff>381000</xdr:rowOff>
              </to>
            </anchor>
          </objectPr>
        </oleObject>
      </mc:Choice>
      <mc:Fallback>
        <oleObject progId="ChemDraw.Document.6.0" shapeId="1029" r:id="rId10"/>
      </mc:Fallback>
    </mc:AlternateContent>
    <mc:AlternateContent xmlns:mc="http://schemas.openxmlformats.org/markup-compatibility/2006">
      <mc:Choice Requires="x14">
        <oleObject progId="ChemDraw.Document.6.0" shapeId="1030" r:id="rId12">
          <objectPr defaultSize="0" r:id="rId13">
            <anchor moveWithCells="1">
              <from>
                <xdr:col>14</xdr:col>
                <xdr:colOff>219075</xdr:colOff>
                <xdr:row>19</xdr:row>
                <xdr:rowOff>57150</xdr:rowOff>
              </from>
              <to>
                <xdr:col>14</xdr:col>
                <xdr:colOff>847725</xdr:colOff>
                <xdr:row>19</xdr:row>
                <xdr:rowOff>466725</xdr:rowOff>
              </to>
            </anchor>
          </objectPr>
        </oleObject>
      </mc:Choice>
      <mc:Fallback>
        <oleObject progId="ChemDraw.Document.6.0" shapeId="1030" r:id="rId12"/>
      </mc:Fallback>
    </mc:AlternateContent>
    <mc:AlternateContent xmlns:mc="http://schemas.openxmlformats.org/markup-compatibility/2006">
      <mc:Choice Requires="x14">
        <oleObject progId="ChemDraw.Document.6.0" shapeId="1031" r:id="rId14">
          <objectPr defaultSize="0" r:id="rId15">
            <anchor moveWithCells="1">
              <from>
                <xdr:col>14</xdr:col>
                <xdr:colOff>47625</xdr:colOff>
                <xdr:row>20</xdr:row>
                <xdr:rowOff>0</xdr:rowOff>
              </from>
              <to>
                <xdr:col>14</xdr:col>
                <xdr:colOff>990600</xdr:colOff>
                <xdr:row>21</xdr:row>
                <xdr:rowOff>9525</xdr:rowOff>
              </to>
            </anchor>
          </objectPr>
        </oleObject>
      </mc:Choice>
      <mc:Fallback>
        <oleObject progId="ChemDraw.Document.6.0" shapeId="1031" r:id="rId14"/>
      </mc:Fallback>
    </mc:AlternateContent>
    <mc:AlternateContent xmlns:mc="http://schemas.openxmlformats.org/markup-compatibility/2006">
      <mc:Choice Requires="x14">
        <oleObject progId="ChemDraw.Document.6.0" shapeId="1032" r:id="rId16">
          <objectPr defaultSize="0" r:id="rId17">
            <anchor moveWithCells="1">
              <from>
                <xdr:col>14</xdr:col>
                <xdr:colOff>219075</xdr:colOff>
                <xdr:row>21</xdr:row>
                <xdr:rowOff>85725</xdr:rowOff>
              </from>
              <to>
                <xdr:col>14</xdr:col>
                <xdr:colOff>847725</xdr:colOff>
                <xdr:row>21</xdr:row>
                <xdr:rowOff>438150</xdr:rowOff>
              </to>
            </anchor>
          </objectPr>
        </oleObject>
      </mc:Choice>
      <mc:Fallback>
        <oleObject progId="ChemDraw.Document.6.0" shapeId="1032" r:id="rId16"/>
      </mc:Fallback>
    </mc:AlternateContent>
    <mc:AlternateContent xmlns:mc="http://schemas.openxmlformats.org/markup-compatibility/2006">
      <mc:Choice Requires="x14">
        <oleObject progId="ChemDraw.Document.6.0" shapeId="1033" r:id="rId18">
          <objectPr defaultSize="0" r:id="rId19">
            <anchor moveWithCells="1">
              <from>
                <xdr:col>14</xdr:col>
                <xdr:colOff>200025</xdr:colOff>
                <xdr:row>22</xdr:row>
                <xdr:rowOff>28575</xdr:rowOff>
              </from>
              <to>
                <xdr:col>14</xdr:col>
                <xdr:colOff>847725</xdr:colOff>
                <xdr:row>22</xdr:row>
                <xdr:rowOff>476250</xdr:rowOff>
              </to>
            </anchor>
          </objectPr>
        </oleObject>
      </mc:Choice>
      <mc:Fallback>
        <oleObject progId="ChemDraw.Document.6.0" shapeId="1033" r:id="rId18"/>
      </mc:Fallback>
    </mc:AlternateContent>
    <mc:AlternateContent xmlns:mc="http://schemas.openxmlformats.org/markup-compatibility/2006">
      <mc:Choice Requires="x14">
        <oleObject progId="ChemDraw.Document.6.0" shapeId="1034" r:id="rId20">
          <objectPr defaultSize="0" r:id="rId21">
            <anchor moveWithCells="1">
              <from>
                <xdr:col>14</xdr:col>
                <xdr:colOff>171450</xdr:colOff>
                <xdr:row>23</xdr:row>
                <xdr:rowOff>19050</xdr:rowOff>
              </from>
              <to>
                <xdr:col>14</xdr:col>
                <xdr:colOff>847725</xdr:colOff>
                <xdr:row>23</xdr:row>
                <xdr:rowOff>485775</xdr:rowOff>
              </to>
            </anchor>
          </objectPr>
        </oleObject>
      </mc:Choice>
      <mc:Fallback>
        <oleObject progId="ChemDraw.Document.6.0" shapeId="1034" r:id="rId20"/>
      </mc:Fallback>
    </mc:AlternateContent>
    <mc:AlternateContent xmlns:mc="http://schemas.openxmlformats.org/markup-compatibility/2006">
      <mc:Choice Requires="x14">
        <oleObject progId="ChemDraw.Document.6.0" shapeId="1035" r:id="rId22">
          <objectPr defaultSize="0" r:id="rId23">
            <anchor moveWithCells="1">
              <from>
                <xdr:col>14</xdr:col>
                <xdr:colOff>209550</xdr:colOff>
                <xdr:row>24</xdr:row>
                <xdr:rowOff>142875</xdr:rowOff>
              </from>
              <to>
                <xdr:col>14</xdr:col>
                <xdr:colOff>866775</xdr:colOff>
                <xdr:row>24</xdr:row>
                <xdr:rowOff>381000</xdr:rowOff>
              </to>
            </anchor>
          </objectPr>
        </oleObject>
      </mc:Choice>
      <mc:Fallback>
        <oleObject progId="ChemDraw.Document.6.0" shapeId="1035" r:id="rId22"/>
      </mc:Fallback>
    </mc:AlternateContent>
    <mc:AlternateContent xmlns:mc="http://schemas.openxmlformats.org/markup-compatibility/2006">
      <mc:Choice Requires="x14">
        <oleObject progId="ChemDraw.Document.6.0" shapeId="1036" r:id="rId24">
          <objectPr defaultSize="0" r:id="rId25">
            <anchor moveWithCells="1">
              <from>
                <xdr:col>14</xdr:col>
                <xdr:colOff>209550</xdr:colOff>
                <xdr:row>24</xdr:row>
                <xdr:rowOff>495300</xdr:rowOff>
              </from>
              <to>
                <xdr:col>14</xdr:col>
                <xdr:colOff>847725</xdr:colOff>
                <xdr:row>26</xdr:row>
                <xdr:rowOff>9525</xdr:rowOff>
              </to>
            </anchor>
          </objectPr>
        </oleObject>
      </mc:Choice>
      <mc:Fallback>
        <oleObject progId="ChemDraw.Document.6.0" shapeId="1036" r:id="rId24"/>
      </mc:Fallback>
    </mc:AlternateContent>
    <mc:AlternateContent xmlns:mc="http://schemas.openxmlformats.org/markup-compatibility/2006">
      <mc:Choice Requires="x14">
        <oleObject progId="ChemDraw.Document.6.0" shapeId="1037" r:id="rId26">
          <objectPr defaultSize="0" r:id="rId27">
            <anchor moveWithCells="1">
              <from>
                <xdr:col>14</xdr:col>
                <xdr:colOff>247650</xdr:colOff>
                <xdr:row>26</xdr:row>
                <xdr:rowOff>66675</xdr:rowOff>
              </from>
              <to>
                <xdr:col>14</xdr:col>
                <xdr:colOff>923925</xdr:colOff>
                <xdr:row>26</xdr:row>
                <xdr:rowOff>438150</xdr:rowOff>
              </to>
            </anchor>
          </objectPr>
        </oleObject>
      </mc:Choice>
      <mc:Fallback>
        <oleObject progId="ChemDraw.Document.6.0" shapeId="1037" r:id="rId26"/>
      </mc:Fallback>
    </mc:AlternateContent>
    <mc:AlternateContent xmlns:mc="http://schemas.openxmlformats.org/markup-compatibility/2006">
      <mc:Choice Requires="x14">
        <oleObject progId="ChemDraw.Document.6.0" shapeId="1038" r:id="rId28">
          <objectPr defaultSize="0" r:id="rId29">
            <anchor moveWithCells="1">
              <from>
                <xdr:col>14</xdr:col>
                <xdr:colOff>66675</xdr:colOff>
                <xdr:row>28</xdr:row>
                <xdr:rowOff>19050</xdr:rowOff>
              </from>
              <to>
                <xdr:col>14</xdr:col>
                <xdr:colOff>981075</xdr:colOff>
                <xdr:row>28</xdr:row>
                <xdr:rowOff>485775</xdr:rowOff>
              </to>
            </anchor>
          </objectPr>
        </oleObject>
      </mc:Choice>
      <mc:Fallback>
        <oleObject progId="ChemDraw.Document.6.0" shapeId="1038" r:id="rId28"/>
      </mc:Fallback>
    </mc:AlternateContent>
    <mc:AlternateContent xmlns:mc="http://schemas.openxmlformats.org/markup-compatibility/2006">
      <mc:Choice Requires="x14">
        <oleObject progId="ChemDraw.Document.6.0" shapeId="1040" r:id="rId30">
          <objectPr defaultSize="0" autoPict="0" r:id="rId31">
            <anchor moveWithCells="1">
              <from>
                <xdr:col>14</xdr:col>
                <xdr:colOff>266700</xdr:colOff>
                <xdr:row>26</xdr:row>
                <xdr:rowOff>476250</xdr:rowOff>
              </from>
              <to>
                <xdr:col>14</xdr:col>
                <xdr:colOff>800100</xdr:colOff>
                <xdr:row>28</xdr:row>
                <xdr:rowOff>9525</xdr:rowOff>
              </to>
            </anchor>
          </objectPr>
        </oleObject>
      </mc:Choice>
      <mc:Fallback>
        <oleObject progId="ChemDraw.Document.6.0" shapeId="1040" r:id="rId30"/>
      </mc:Fallback>
    </mc:AlternateContent>
    <mc:AlternateContent xmlns:mc="http://schemas.openxmlformats.org/markup-compatibility/2006">
      <mc:Choice Requires="x14">
        <oleObject progId="ChemDraw.Document.6.0" shapeId="1041" r:id="rId32">
          <objectPr defaultSize="0" autoPict="0" r:id="rId33">
            <anchor moveWithCells="1">
              <from>
                <xdr:col>14</xdr:col>
                <xdr:colOff>219075</xdr:colOff>
                <xdr:row>29</xdr:row>
                <xdr:rowOff>9525</xdr:rowOff>
              </from>
              <to>
                <xdr:col>14</xdr:col>
                <xdr:colOff>790575</xdr:colOff>
                <xdr:row>30</xdr:row>
                <xdr:rowOff>28575</xdr:rowOff>
              </to>
            </anchor>
          </objectPr>
        </oleObject>
      </mc:Choice>
      <mc:Fallback>
        <oleObject progId="ChemDraw.Document.6.0" shapeId="1041" r:id="rId3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3A32-85B0-4D8A-BF3A-97885D9ECC87}">
  <dimension ref="A1:P176"/>
  <sheetViews>
    <sheetView topLeftCell="A14" zoomScaleNormal="100" workbookViewId="0">
      <selection activeCell="P17" sqref="P17"/>
    </sheetView>
  </sheetViews>
  <sheetFormatPr baseColWidth="10" defaultColWidth="11.42578125" defaultRowHeight="12.75"/>
  <cols>
    <col min="1" max="1" width="4.140625" style="51" bestFit="1" customWidth="1"/>
    <col min="2" max="4" width="4.140625" style="51" customWidth="1"/>
    <col min="5" max="6" width="12.42578125" style="52" customWidth="1"/>
    <col min="7" max="7" width="11.42578125" style="53"/>
    <col min="8" max="8" width="14.5703125" style="51" customWidth="1"/>
    <col min="9" max="9" width="13.85546875" style="51" customWidth="1"/>
    <col min="10" max="16384" width="11.42578125" style="51"/>
  </cols>
  <sheetData>
    <row r="1" spans="1:12" ht="20.25">
      <c r="E1" s="111" t="s">
        <v>51</v>
      </c>
      <c r="F1" s="111"/>
      <c r="G1" s="111"/>
      <c r="H1" s="111"/>
      <c r="I1" s="111"/>
      <c r="J1" s="111"/>
      <c r="K1" s="111"/>
    </row>
    <row r="2" spans="1:12" ht="13.5" thickBot="1"/>
    <row r="3" spans="1:12">
      <c r="E3" s="54" t="s">
        <v>93</v>
      </c>
      <c r="F3" s="55"/>
      <c r="G3" s="55"/>
      <c r="H3" s="55"/>
      <c r="I3" s="55"/>
      <c r="J3" s="55"/>
      <c r="K3" s="55"/>
      <c r="L3" s="56"/>
    </row>
    <row r="4" spans="1:12">
      <c r="E4" s="57" t="s">
        <v>52</v>
      </c>
      <c r="F4" s="58"/>
      <c r="G4" s="58"/>
      <c r="H4" s="58"/>
      <c r="I4" s="58"/>
      <c r="J4" s="58"/>
      <c r="K4" s="58"/>
      <c r="L4" s="59"/>
    </row>
    <row r="5" spans="1:12">
      <c r="E5" s="57" t="s">
        <v>53</v>
      </c>
      <c r="F5" s="58"/>
      <c r="G5" s="58"/>
      <c r="H5" s="58"/>
      <c r="I5" s="60"/>
      <c r="J5" s="60"/>
      <c r="K5" s="60"/>
      <c r="L5" s="61"/>
    </row>
    <row r="6" spans="1:12">
      <c r="E6" s="62" t="s">
        <v>54</v>
      </c>
      <c r="F6" s="63"/>
      <c r="G6" s="64"/>
      <c r="H6" s="64"/>
      <c r="I6" s="64"/>
      <c r="J6" s="64"/>
      <c r="K6" s="64"/>
      <c r="L6" s="65"/>
    </row>
    <row r="7" spans="1:12">
      <c r="E7" s="62" t="s">
        <v>55</v>
      </c>
      <c r="F7" s="63"/>
      <c r="G7" s="64"/>
      <c r="H7" s="64"/>
      <c r="I7" s="64"/>
      <c r="J7" s="64"/>
      <c r="K7" s="64"/>
      <c r="L7" s="65"/>
    </row>
    <row r="8" spans="1:12" ht="13.5" thickBot="1">
      <c r="E8" s="66" t="s">
        <v>56</v>
      </c>
      <c r="F8" s="67"/>
      <c r="G8" s="68"/>
      <c r="H8" s="68"/>
      <c r="I8" s="68"/>
      <c r="J8" s="68"/>
      <c r="K8" s="68"/>
      <c r="L8" s="69"/>
    </row>
    <row r="10" spans="1:12" ht="15" customHeight="1">
      <c r="G10" s="70" t="s">
        <v>57</v>
      </c>
      <c r="H10" s="71" t="s">
        <v>58</v>
      </c>
      <c r="I10" s="71" t="s">
        <v>59</v>
      </c>
    </row>
    <row r="11" spans="1:12">
      <c r="A11" s="51" t="s">
        <v>66</v>
      </c>
      <c r="B11" s="51" t="s">
        <v>67</v>
      </c>
      <c r="C11" s="51" t="s">
        <v>68</v>
      </c>
      <c r="D11" s="51" t="s">
        <v>69</v>
      </c>
      <c r="G11" s="72" t="s">
        <v>60</v>
      </c>
      <c r="H11" s="73">
        <v>5</v>
      </c>
      <c r="I11" s="74">
        <v>1</v>
      </c>
    </row>
    <row r="12" spans="1:12">
      <c r="A12" s="51">
        <v>0</v>
      </c>
      <c r="B12" s="51">
        <v>247.7</v>
      </c>
      <c r="C12" s="51">
        <v>104.96</v>
      </c>
      <c r="D12" s="51">
        <v>106.8</v>
      </c>
      <c r="G12" s="72" t="s">
        <v>61</v>
      </c>
      <c r="H12" s="75">
        <v>2</v>
      </c>
      <c r="I12" s="76">
        <v>3</v>
      </c>
    </row>
    <row r="13" spans="1:12">
      <c r="A13" s="51">
        <v>1</v>
      </c>
      <c r="B13" s="51">
        <v>247.83673999999999</v>
      </c>
      <c r="C13" s="51">
        <v>107.5531</v>
      </c>
      <c r="D13" s="51">
        <v>107.30103</v>
      </c>
      <c r="G13" s="77" t="s">
        <v>62</v>
      </c>
      <c r="H13" s="78">
        <v>11</v>
      </c>
      <c r="I13" s="79">
        <v>11</v>
      </c>
    </row>
    <row r="14" spans="1:12">
      <c r="A14" s="51">
        <v>2</v>
      </c>
      <c r="B14" s="51">
        <v>247.97348</v>
      </c>
      <c r="C14" s="51">
        <v>110.14619999999999</v>
      </c>
      <c r="D14" s="51">
        <v>107.80206</v>
      </c>
    </row>
    <row r="15" spans="1:12">
      <c r="A15" s="51">
        <v>3</v>
      </c>
      <c r="B15" s="51">
        <v>248.11022</v>
      </c>
      <c r="C15" s="51">
        <v>112.7393</v>
      </c>
      <c r="D15" s="51">
        <v>108.30309</v>
      </c>
    </row>
    <row r="16" spans="1:12">
      <c r="A16" s="51">
        <v>4</v>
      </c>
      <c r="B16" s="51">
        <v>248.24696</v>
      </c>
      <c r="C16" s="51">
        <v>115.33239999999999</v>
      </c>
      <c r="D16" s="51">
        <v>108.80412</v>
      </c>
      <c r="G16" s="80" t="s">
        <v>63</v>
      </c>
    </row>
    <row r="17" spans="1:15">
      <c r="A17" s="51">
        <v>5</v>
      </c>
      <c r="B17" s="51">
        <v>248.38369999999998</v>
      </c>
      <c r="C17" s="51">
        <v>117.9255</v>
      </c>
      <c r="D17" s="51">
        <v>109.30515</v>
      </c>
      <c r="G17" s="53" t="s">
        <v>64</v>
      </c>
    </row>
    <row r="18" spans="1:15" ht="13.5" thickBot="1">
      <c r="A18" s="51">
        <v>6</v>
      </c>
      <c r="B18" s="51">
        <v>248.52043999999998</v>
      </c>
      <c r="C18" s="51">
        <v>120.51859999999999</v>
      </c>
      <c r="D18" s="51">
        <v>109.80618</v>
      </c>
    </row>
    <row r="19" spans="1:15">
      <c r="A19" s="51">
        <v>7</v>
      </c>
      <c r="B19" s="51">
        <v>248.65717999999998</v>
      </c>
      <c r="C19" s="51">
        <v>123.1117</v>
      </c>
      <c r="D19" s="51">
        <v>110.30721</v>
      </c>
      <c r="G19" s="81" t="s">
        <v>58</v>
      </c>
      <c r="H19" s="82"/>
      <c r="I19" s="83" t="s">
        <v>59</v>
      </c>
    </row>
    <row r="20" spans="1:15">
      <c r="A20" s="51">
        <v>8</v>
      </c>
      <c r="B20" s="51">
        <v>248.79391999999999</v>
      </c>
      <c r="C20" s="51">
        <v>125.70479999999999</v>
      </c>
      <c r="D20" s="51">
        <v>110.80824</v>
      </c>
      <c r="G20" s="84">
        <v>0</v>
      </c>
      <c r="H20" s="85"/>
      <c r="I20" s="86">
        <v>0</v>
      </c>
    </row>
    <row r="21" spans="1:15">
      <c r="A21" s="51">
        <v>9</v>
      </c>
      <c r="B21" s="51">
        <v>248.93065999999999</v>
      </c>
      <c r="C21" s="51">
        <v>128.2979</v>
      </c>
      <c r="D21" s="51">
        <v>111.30927</v>
      </c>
      <c r="G21" s="84"/>
      <c r="H21" s="85"/>
      <c r="I21" s="86"/>
    </row>
    <row r="22" spans="1:15">
      <c r="A22" s="51">
        <v>10</v>
      </c>
      <c r="B22" s="51">
        <v>249.06739999999999</v>
      </c>
      <c r="C22" s="51">
        <v>130.89099999999999</v>
      </c>
      <c r="D22" s="51">
        <v>111.8103</v>
      </c>
      <c r="G22" s="87">
        <v>79</v>
      </c>
      <c r="H22" s="85">
        <v>1</v>
      </c>
      <c r="I22" s="88">
        <v>79</v>
      </c>
      <c r="J22" s="51">
        <v>1</v>
      </c>
    </row>
    <row r="23" spans="1:15">
      <c r="A23" s="51">
        <v>11</v>
      </c>
      <c r="B23" s="51">
        <v>249.20414</v>
      </c>
      <c r="C23" s="51">
        <v>133.48409999999998</v>
      </c>
      <c r="D23" s="51">
        <v>112.31133</v>
      </c>
      <c r="G23" s="84">
        <f>G22+0.001</f>
        <v>79.001000000000005</v>
      </c>
      <c r="H23" s="85">
        <v>0</v>
      </c>
      <c r="I23" s="86">
        <f>I22+0.001</f>
        <v>79.001000000000005</v>
      </c>
      <c r="J23" s="51">
        <v>0</v>
      </c>
    </row>
    <row r="24" spans="1:15" ht="13.5" thickBot="1">
      <c r="A24" s="51">
        <v>12</v>
      </c>
      <c r="B24" s="51">
        <v>249.34088</v>
      </c>
      <c r="C24" s="51">
        <v>136.0772</v>
      </c>
      <c r="D24" s="51">
        <v>112.81236</v>
      </c>
      <c r="G24" s="89">
        <v>100</v>
      </c>
      <c r="H24" s="90"/>
      <c r="I24" s="91">
        <v>100</v>
      </c>
    </row>
    <row r="25" spans="1:15">
      <c r="A25" s="51">
        <v>13</v>
      </c>
      <c r="B25" s="51">
        <v>249.47762</v>
      </c>
      <c r="C25" s="51">
        <v>138.6703</v>
      </c>
      <c r="D25" s="51">
        <v>113.31339</v>
      </c>
    </row>
    <row r="26" spans="1:15">
      <c r="A26" s="51">
        <v>14</v>
      </c>
      <c r="B26" s="51">
        <v>249.61435999999998</v>
      </c>
      <c r="C26" s="51">
        <v>141.26339999999999</v>
      </c>
      <c r="D26" s="51">
        <v>113.81442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1:15">
      <c r="A27" s="51">
        <v>15</v>
      </c>
      <c r="B27" s="51">
        <v>249.75109999999998</v>
      </c>
      <c r="C27" s="51">
        <v>143.85649999999998</v>
      </c>
      <c r="D27" s="51">
        <v>114.31545</v>
      </c>
      <c r="F27" s="93"/>
      <c r="G27" s="92"/>
      <c r="H27" s="92"/>
      <c r="I27" s="92"/>
      <c r="J27" s="92"/>
      <c r="K27" s="92"/>
      <c r="L27" s="92"/>
      <c r="M27" s="92"/>
      <c r="N27" s="92"/>
      <c r="O27" s="92"/>
    </row>
    <row r="28" spans="1:15">
      <c r="A28" s="51">
        <v>16</v>
      </c>
      <c r="B28" s="51">
        <v>249.88783999999998</v>
      </c>
      <c r="C28" s="51">
        <v>146.4496</v>
      </c>
      <c r="D28" s="51">
        <v>114.81648</v>
      </c>
      <c r="F28" s="94"/>
      <c r="G28" s="92"/>
      <c r="H28" s="92"/>
      <c r="I28" s="92"/>
      <c r="J28" s="92"/>
      <c r="K28" s="92"/>
      <c r="L28" s="92"/>
      <c r="M28" s="92"/>
      <c r="N28" s="92"/>
      <c r="O28" s="92"/>
    </row>
    <row r="29" spans="1:15">
      <c r="A29" s="51">
        <v>17</v>
      </c>
      <c r="B29" s="51">
        <v>250.02457999999999</v>
      </c>
      <c r="C29" s="51">
        <v>149.0427</v>
      </c>
      <c r="D29" s="51">
        <v>115.31751</v>
      </c>
      <c r="F29" s="93"/>
      <c r="G29" s="92"/>
      <c r="H29" s="92"/>
      <c r="I29" s="92"/>
      <c r="J29" s="92"/>
      <c r="K29" s="92"/>
      <c r="L29" s="92"/>
      <c r="M29" s="92"/>
      <c r="N29" s="92"/>
      <c r="O29" s="92"/>
    </row>
    <row r="30" spans="1:15">
      <c r="A30" s="51">
        <v>18</v>
      </c>
      <c r="B30" s="51">
        <v>250.16131999999999</v>
      </c>
      <c r="C30" s="51">
        <v>151.63579999999999</v>
      </c>
      <c r="D30" s="51">
        <v>115.81854</v>
      </c>
      <c r="F30" s="93"/>
      <c r="G30" s="92"/>
      <c r="H30" s="92"/>
      <c r="I30" s="92"/>
      <c r="J30" s="92"/>
      <c r="K30" s="92"/>
      <c r="L30" s="92"/>
      <c r="M30" s="92"/>
      <c r="N30" s="92"/>
      <c r="O30" s="92"/>
    </row>
    <row r="31" spans="1:15">
      <c r="A31" s="51">
        <v>19</v>
      </c>
      <c r="B31" s="51">
        <v>250.29805999999999</v>
      </c>
      <c r="C31" s="51">
        <v>154.22890000000001</v>
      </c>
      <c r="D31" s="51">
        <v>116.31957</v>
      </c>
      <c r="F31" s="94"/>
      <c r="G31" s="92"/>
      <c r="H31" s="92"/>
      <c r="I31" s="92"/>
      <c r="J31" s="92"/>
      <c r="K31" s="92"/>
      <c r="L31" s="92"/>
      <c r="M31" s="92"/>
      <c r="N31" s="92"/>
      <c r="O31" s="92"/>
    </row>
    <row r="32" spans="1:15">
      <c r="A32" s="51">
        <v>20</v>
      </c>
      <c r="B32" s="51">
        <v>250.4348</v>
      </c>
      <c r="C32" s="51">
        <v>156.822</v>
      </c>
      <c r="D32" s="51">
        <v>116.8206</v>
      </c>
      <c r="F32" s="93"/>
      <c r="G32" s="92"/>
      <c r="H32" s="92"/>
      <c r="I32" s="92"/>
      <c r="J32" s="92"/>
      <c r="K32" s="92"/>
      <c r="L32" s="92"/>
      <c r="M32" s="92"/>
      <c r="N32" s="92"/>
      <c r="O32" s="92"/>
    </row>
    <row r="33" spans="1:15">
      <c r="A33" s="51">
        <v>21</v>
      </c>
      <c r="B33" s="51">
        <v>250.57154</v>
      </c>
      <c r="C33" s="51">
        <v>159.4151</v>
      </c>
      <c r="D33" s="51">
        <v>117.32163</v>
      </c>
      <c r="F33" s="93"/>
      <c r="G33" s="92"/>
      <c r="H33" s="92"/>
      <c r="I33" s="92"/>
      <c r="J33" s="92"/>
      <c r="K33" s="92"/>
      <c r="L33" s="92"/>
      <c r="M33" s="92"/>
      <c r="N33" s="92"/>
      <c r="O33" s="92"/>
    </row>
    <row r="34" spans="1:15">
      <c r="A34" s="51">
        <v>22</v>
      </c>
      <c r="B34" s="51">
        <v>250.70828</v>
      </c>
      <c r="C34" s="51">
        <v>162.00819999999999</v>
      </c>
      <c r="D34" s="51">
        <v>117.82266</v>
      </c>
      <c r="F34" s="94"/>
      <c r="G34" s="92"/>
      <c r="H34" s="92"/>
      <c r="I34" s="92"/>
      <c r="J34" s="92"/>
      <c r="K34" s="92"/>
      <c r="L34" s="92"/>
      <c r="M34" s="92"/>
      <c r="N34" s="92"/>
      <c r="O34" s="92"/>
    </row>
    <row r="35" spans="1:15">
      <c r="A35" s="51">
        <v>23</v>
      </c>
      <c r="B35" s="51">
        <v>250.84501999999998</v>
      </c>
      <c r="C35" s="51">
        <v>164.60129999999998</v>
      </c>
      <c r="D35" s="51">
        <v>118.32369</v>
      </c>
      <c r="F35" s="93"/>
      <c r="G35" s="92"/>
      <c r="H35" s="92"/>
      <c r="I35" s="92"/>
      <c r="J35" s="92"/>
      <c r="K35" s="92"/>
      <c r="L35" s="92"/>
      <c r="M35" s="92"/>
      <c r="N35" s="92"/>
      <c r="O35" s="92"/>
    </row>
    <row r="36" spans="1:15">
      <c r="A36" s="51">
        <v>24</v>
      </c>
      <c r="B36" s="51">
        <v>250.98175999999998</v>
      </c>
      <c r="C36" s="51">
        <v>167.1944</v>
      </c>
      <c r="D36" s="51">
        <v>118.82472</v>
      </c>
      <c r="F36" s="93"/>
      <c r="G36" s="92"/>
      <c r="H36" s="92"/>
      <c r="I36" s="92"/>
      <c r="J36" s="92"/>
      <c r="K36" s="92"/>
      <c r="L36" s="92"/>
      <c r="M36" s="92"/>
      <c r="N36" s="92"/>
      <c r="O36" s="92"/>
    </row>
    <row r="37" spans="1:15">
      <c r="A37" s="51">
        <v>25</v>
      </c>
      <c r="B37" s="51">
        <v>251.11849999999998</v>
      </c>
      <c r="C37" s="51">
        <v>169.78749999999999</v>
      </c>
      <c r="D37" s="51">
        <v>119.32575</v>
      </c>
      <c r="F37" s="94"/>
      <c r="G37" s="92"/>
      <c r="H37" s="92"/>
      <c r="I37" s="92"/>
      <c r="J37" s="92"/>
      <c r="K37" s="92"/>
      <c r="L37" s="92"/>
      <c r="M37" s="92"/>
      <c r="N37" s="92"/>
      <c r="O37" s="92"/>
    </row>
    <row r="38" spans="1:15">
      <c r="A38" s="51">
        <v>26</v>
      </c>
      <c r="B38" s="51">
        <v>251.25523999999999</v>
      </c>
      <c r="C38" s="51">
        <v>172.38060000000002</v>
      </c>
      <c r="D38" s="51">
        <v>119.82678</v>
      </c>
      <c r="F38" s="93"/>
      <c r="G38" s="92"/>
      <c r="H38" s="92"/>
      <c r="I38" s="92"/>
      <c r="J38" s="92"/>
      <c r="K38" s="92"/>
      <c r="L38" s="92"/>
      <c r="M38" s="92"/>
      <c r="N38" s="92"/>
      <c r="O38" s="92"/>
    </row>
    <row r="39" spans="1:15">
      <c r="A39" s="51">
        <v>27</v>
      </c>
      <c r="B39" s="51">
        <v>251.39197999999999</v>
      </c>
      <c r="C39" s="51">
        <v>174.97370000000001</v>
      </c>
      <c r="D39" s="51">
        <v>120.32781</v>
      </c>
      <c r="F39" s="93"/>
      <c r="G39" s="92"/>
      <c r="H39" s="92"/>
      <c r="I39" s="92"/>
      <c r="J39" s="92"/>
      <c r="K39" s="92"/>
      <c r="L39" s="92"/>
      <c r="M39" s="92"/>
      <c r="N39" s="92"/>
      <c r="O39" s="92"/>
    </row>
    <row r="40" spans="1:15">
      <c r="A40" s="51">
        <v>28</v>
      </c>
      <c r="B40" s="51">
        <v>251.52871999999999</v>
      </c>
      <c r="C40" s="51">
        <v>177.5668</v>
      </c>
      <c r="D40" s="51">
        <v>120.82884</v>
      </c>
      <c r="F40" s="94"/>
      <c r="G40" s="92"/>
      <c r="H40" s="92"/>
      <c r="I40" s="92"/>
      <c r="J40" s="92"/>
      <c r="K40" s="92"/>
      <c r="L40" s="92"/>
      <c r="M40" s="92"/>
      <c r="N40" s="92"/>
      <c r="O40" s="92"/>
    </row>
    <row r="41" spans="1:15">
      <c r="A41" s="51">
        <v>29</v>
      </c>
      <c r="B41" s="51">
        <v>251.66546</v>
      </c>
      <c r="C41" s="51">
        <v>180.15989999999999</v>
      </c>
      <c r="D41" s="51">
        <v>121.32987</v>
      </c>
      <c r="F41" s="93"/>
      <c r="G41" s="92"/>
      <c r="H41" s="92"/>
      <c r="I41" s="92"/>
      <c r="J41" s="92"/>
      <c r="K41" s="92"/>
      <c r="L41" s="92"/>
      <c r="M41" s="92"/>
      <c r="N41" s="92"/>
      <c r="O41" s="92"/>
    </row>
    <row r="42" spans="1:15">
      <c r="A42" s="51">
        <v>30</v>
      </c>
      <c r="B42" s="51">
        <v>251.8022</v>
      </c>
      <c r="C42" s="51">
        <v>182.75299999999999</v>
      </c>
      <c r="D42" s="51">
        <v>121.8309</v>
      </c>
      <c r="F42" s="93"/>
      <c r="G42" s="92"/>
      <c r="H42" s="92"/>
      <c r="I42" s="92"/>
      <c r="J42" s="92"/>
      <c r="K42" s="92"/>
      <c r="L42" s="92"/>
      <c r="M42" s="92"/>
      <c r="N42" s="92"/>
      <c r="O42" s="92"/>
    </row>
    <row r="43" spans="1:15">
      <c r="A43" s="51">
        <v>31</v>
      </c>
      <c r="B43" s="51">
        <v>251.93894</v>
      </c>
      <c r="C43" s="51">
        <v>185.34609999999998</v>
      </c>
      <c r="D43" s="51">
        <v>122.33193</v>
      </c>
      <c r="F43" s="94"/>
      <c r="G43" s="92"/>
      <c r="H43" s="92"/>
      <c r="I43" s="92"/>
      <c r="J43" s="92"/>
      <c r="K43" s="92"/>
      <c r="L43" s="92"/>
      <c r="M43" s="92"/>
      <c r="N43" s="92"/>
      <c r="O43" s="92"/>
    </row>
    <row r="44" spans="1:15">
      <c r="A44" s="51">
        <v>32</v>
      </c>
      <c r="B44" s="51">
        <v>252.07567999999998</v>
      </c>
      <c r="C44" s="51">
        <v>187.9392</v>
      </c>
      <c r="D44" s="51">
        <v>122.83296</v>
      </c>
      <c r="F44" s="93"/>
      <c r="G44" s="92"/>
      <c r="H44" s="92"/>
      <c r="I44" s="92"/>
      <c r="J44" s="92"/>
      <c r="K44" s="92"/>
      <c r="L44" s="92"/>
      <c r="M44" s="92"/>
      <c r="N44" s="92"/>
      <c r="O44" s="92"/>
    </row>
    <row r="45" spans="1:15">
      <c r="A45" s="51">
        <v>33</v>
      </c>
      <c r="B45" s="51">
        <v>252.21241999999998</v>
      </c>
      <c r="C45" s="51">
        <v>190.53230000000002</v>
      </c>
      <c r="D45" s="51">
        <v>123.33399</v>
      </c>
      <c r="F45" s="93"/>
      <c r="G45" s="92"/>
      <c r="H45" s="92"/>
      <c r="I45" s="92"/>
      <c r="J45" s="92"/>
      <c r="K45" s="92"/>
      <c r="L45" s="92"/>
      <c r="M45" s="92"/>
      <c r="N45" s="92"/>
      <c r="O45" s="92"/>
    </row>
    <row r="46" spans="1:15">
      <c r="A46" s="51">
        <v>34</v>
      </c>
      <c r="B46" s="51">
        <v>252.34915999999998</v>
      </c>
      <c r="C46" s="51">
        <v>193.12540000000001</v>
      </c>
      <c r="D46" s="51">
        <v>123.83502</v>
      </c>
      <c r="F46" s="94"/>
      <c r="G46" s="92"/>
      <c r="H46" s="92"/>
      <c r="I46" s="92"/>
      <c r="J46" s="92"/>
      <c r="K46" s="92"/>
      <c r="L46" s="92"/>
      <c r="M46" s="92"/>
      <c r="N46" s="92"/>
      <c r="O46" s="92"/>
    </row>
    <row r="47" spans="1:15">
      <c r="A47" s="51">
        <v>35</v>
      </c>
      <c r="B47" s="51">
        <v>252.48589999999999</v>
      </c>
      <c r="C47" s="51">
        <v>195.71850000000001</v>
      </c>
      <c r="D47" s="51">
        <v>124.33605</v>
      </c>
      <c r="F47" s="93"/>
      <c r="G47" s="92"/>
      <c r="H47" s="92"/>
      <c r="I47" s="92"/>
      <c r="J47" s="92"/>
      <c r="K47" s="92"/>
      <c r="L47" s="92"/>
      <c r="M47" s="92"/>
      <c r="N47" s="92"/>
      <c r="O47" s="92"/>
    </row>
    <row r="48" spans="1:15">
      <c r="A48" s="51">
        <v>36</v>
      </c>
      <c r="B48" s="51">
        <v>252.62263999999999</v>
      </c>
      <c r="C48" s="51">
        <v>198.3116</v>
      </c>
      <c r="D48" s="51">
        <v>124.83708</v>
      </c>
      <c r="F48" s="93"/>
      <c r="G48" s="92"/>
      <c r="H48" s="92"/>
      <c r="I48" s="92"/>
      <c r="J48" s="92"/>
      <c r="K48" s="92"/>
      <c r="L48" s="92"/>
      <c r="M48" s="92"/>
      <c r="N48" s="92"/>
      <c r="O48" s="92"/>
    </row>
    <row r="49" spans="1:13" ht="15" customHeight="1">
      <c r="A49" s="51">
        <v>37</v>
      </c>
      <c r="B49" s="51">
        <v>252.75937999999999</v>
      </c>
      <c r="C49" s="51">
        <v>200.90469999999999</v>
      </c>
      <c r="D49" s="51">
        <v>125.33811</v>
      </c>
      <c r="F49" s="112" t="s">
        <v>65</v>
      </c>
      <c r="G49" s="112"/>
      <c r="H49" s="112"/>
      <c r="I49" s="112"/>
      <c r="J49" s="112"/>
      <c r="K49" s="112"/>
      <c r="L49" s="112"/>
      <c r="M49" s="95"/>
    </row>
    <row r="50" spans="1:13">
      <c r="A50" s="51">
        <v>38</v>
      </c>
      <c r="B50" s="51">
        <v>252.89612</v>
      </c>
      <c r="C50" s="51">
        <v>203.49779999999998</v>
      </c>
      <c r="D50" s="51">
        <v>125.83914</v>
      </c>
      <c r="F50" s="112"/>
      <c r="G50" s="112"/>
      <c r="H50" s="112"/>
      <c r="I50" s="112"/>
      <c r="J50" s="112"/>
      <c r="K50" s="112"/>
      <c r="L50" s="112"/>
      <c r="M50" s="96"/>
    </row>
    <row r="51" spans="1:13">
      <c r="A51" s="51">
        <v>39</v>
      </c>
      <c r="B51" s="51">
        <v>253.03286</v>
      </c>
      <c r="C51" s="51">
        <v>206.0909</v>
      </c>
      <c r="D51" s="51">
        <v>126.34017</v>
      </c>
      <c r="F51" s="97"/>
      <c r="G51" s="92"/>
      <c r="M51" s="96"/>
    </row>
    <row r="52" spans="1:13">
      <c r="A52" s="51">
        <v>40</v>
      </c>
      <c r="B52" s="51">
        <v>253.1696</v>
      </c>
      <c r="C52" s="51">
        <v>208.684</v>
      </c>
      <c r="D52" s="51">
        <v>126.8412</v>
      </c>
      <c r="F52" s="97"/>
      <c r="G52" s="92"/>
      <c r="M52" s="95"/>
    </row>
    <row r="53" spans="1:13">
      <c r="A53" s="51">
        <v>41</v>
      </c>
      <c r="B53" s="51">
        <v>253.30633999999998</v>
      </c>
      <c r="C53" s="51">
        <v>211.27710000000002</v>
      </c>
      <c r="D53" s="51">
        <v>127.34223</v>
      </c>
      <c r="F53" s="97"/>
      <c r="G53" s="92"/>
      <c r="H53" s="98"/>
      <c r="I53" s="98"/>
      <c r="M53" s="96"/>
    </row>
    <row r="54" spans="1:13">
      <c r="A54" s="51">
        <v>42</v>
      </c>
      <c r="B54" s="51">
        <v>253.44307999999998</v>
      </c>
      <c r="C54" s="51">
        <v>213.87020000000001</v>
      </c>
      <c r="D54" s="51">
        <v>127.84326</v>
      </c>
      <c r="F54" s="97"/>
      <c r="G54" s="92"/>
      <c r="H54" s="98"/>
      <c r="I54" s="98"/>
      <c r="M54" s="96"/>
    </row>
    <row r="55" spans="1:13">
      <c r="A55" s="51">
        <v>43</v>
      </c>
      <c r="B55" s="51">
        <v>253.57981999999998</v>
      </c>
      <c r="C55" s="51">
        <v>216.4633</v>
      </c>
      <c r="D55" s="51">
        <v>128.34429</v>
      </c>
      <c r="F55" s="97"/>
      <c r="G55" s="92"/>
      <c r="H55" s="98"/>
      <c r="I55" s="98"/>
      <c r="M55" s="95"/>
    </row>
    <row r="56" spans="1:13">
      <c r="A56" s="51">
        <v>44</v>
      </c>
      <c r="B56" s="51">
        <v>253.71655999999999</v>
      </c>
      <c r="C56" s="51">
        <v>219.0564</v>
      </c>
      <c r="D56" s="51">
        <v>128.84531999999999</v>
      </c>
      <c r="F56" s="97"/>
      <c r="G56" s="92"/>
      <c r="M56" s="96"/>
    </row>
    <row r="57" spans="1:13">
      <c r="A57" s="51">
        <v>45</v>
      </c>
      <c r="B57" s="51">
        <v>253.85329999999999</v>
      </c>
      <c r="C57" s="51">
        <v>221.64949999999999</v>
      </c>
      <c r="D57" s="51">
        <v>129.34635</v>
      </c>
      <c r="F57" s="97"/>
      <c r="G57" s="92"/>
      <c r="M57" s="53"/>
    </row>
    <row r="58" spans="1:13">
      <c r="A58" s="51">
        <v>46</v>
      </c>
      <c r="B58" s="51">
        <v>253.99003999999999</v>
      </c>
      <c r="C58" s="51">
        <v>224.24259999999998</v>
      </c>
      <c r="D58" s="51">
        <v>129.84737999999999</v>
      </c>
      <c r="F58" s="97"/>
      <c r="G58" s="92"/>
      <c r="M58" s="53"/>
    </row>
    <row r="59" spans="1:13">
      <c r="A59" s="51">
        <v>47</v>
      </c>
      <c r="B59" s="51">
        <v>254.12678</v>
      </c>
      <c r="C59" s="51">
        <v>226.8357</v>
      </c>
      <c r="D59" s="51">
        <v>130.34841</v>
      </c>
      <c r="G59" s="96"/>
      <c r="M59" s="53"/>
    </row>
    <row r="60" spans="1:13">
      <c r="A60" s="51">
        <v>48</v>
      </c>
      <c r="B60" s="51">
        <v>254.26352</v>
      </c>
      <c r="C60" s="51">
        <v>229.42880000000002</v>
      </c>
      <c r="D60" s="51">
        <v>130.84943999999999</v>
      </c>
      <c r="G60" s="96"/>
      <c r="M60" s="53"/>
    </row>
    <row r="61" spans="1:13">
      <c r="A61" s="51">
        <v>49</v>
      </c>
      <c r="B61" s="51">
        <v>254.40026</v>
      </c>
      <c r="C61" s="51">
        <v>232.02190000000002</v>
      </c>
      <c r="D61" s="51">
        <v>131.35047</v>
      </c>
      <c r="G61" s="95"/>
    </row>
    <row r="62" spans="1:13">
      <c r="A62" s="51">
        <v>50</v>
      </c>
      <c r="B62" s="51">
        <v>254.53699999999998</v>
      </c>
      <c r="C62" s="51">
        <v>234.61500000000001</v>
      </c>
      <c r="D62" s="51">
        <v>131.85149999999999</v>
      </c>
    </row>
    <row r="63" spans="1:13">
      <c r="A63" s="51">
        <v>51</v>
      </c>
      <c r="B63" s="51">
        <v>252.29520000000002</v>
      </c>
      <c r="C63" s="51">
        <v>234.60339999999997</v>
      </c>
      <c r="D63" s="51">
        <v>132.22197</v>
      </c>
    </row>
    <row r="64" spans="1:13">
      <c r="A64" s="51">
        <v>52</v>
      </c>
      <c r="B64" s="51">
        <v>249.17040000000003</v>
      </c>
      <c r="C64" s="51">
        <v>233.69679999999997</v>
      </c>
      <c r="D64" s="51">
        <v>132.04043999999999</v>
      </c>
      <c r="H64" s="98"/>
      <c r="I64" s="98"/>
    </row>
    <row r="65" spans="1:9">
      <c r="A65" s="51">
        <v>53</v>
      </c>
      <c r="B65" s="51">
        <v>246.04560000000004</v>
      </c>
      <c r="C65" s="51">
        <v>232.79019999999997</v>
      </c>
      <c r="D65" s="51">
        <v>131.85890999999998</v>
      </c>
      <c r="H65" s="98"/>
      <c r="I65" s="98"/>
    </row>
    <row r="66" spans="1:9">
      <c r="A66" s="51">
        <v>54</v>
      </c>
      <c r="B66" s="51">
        <v>242.92080000000001</v>
      </c>
      <c r="C66" s="51">
        <v>231.88359999999997</v>
      </c>
      <c r="D66" s="51">
        <v>131.67738</v>
      </c>
      <c r="H66" s="98"/>
      <c r="I66" s="98"/>
    </row>
    <row r="67" spans="1:9">
      <c r="A67" s="51">
        <v>55</v>
      </c>
      <c r="B67" s="51">
        <v>239.79600000000002</v>
      </c>
      <c r="C67" s="51">
        <v>230.97699999999998</v>
      </c>
      <c r="D67" s="51">
        <v>131.49584999999999</v>
      </c>
      <c r="H67" s="98"/>
      <c r="I67" s="98"/>
    </row>
    <row r="68" spans="1:9">
      <c r="A68" s="51">
        <v>56</v>
      </c>
      <c r="B68" s="51">
        <v>236.67120000000003</v>
      </c>
      <c r="C68" s="51">
        <v>230.07039999999998</v>
      </c>
      <c r="D68" s="51">
        <v>131.31431999999998</v>
      </c>
    </row>
    <row r="69" spans="1:9">
      <c r="A69" s="51">
        <v>57</v>
      </c>
      <c r="B69" s="51">
        <v>233.54640000000003</v>
      </c>
      <c r="C69" s="51">
        <v>229.16379999999998</v>
      </c>
      <c r="D69" s="51">
        <v>131.13279</v>
      </c>
    </row>
    <row r="70" spans="1:9">
      <c r="A70" s="51">
        <v>58</v>
      </c>
      <c r="B70" s="51">
        <v>230.42160000000001</v>
      </c>
      <c r="C70" s="51">
        <v>228.25719999999998</v>
      </c>
      <c r="D70" s="51">
        <v>130.95125999999999</v>
      </c>
    </row>
    <row r="71" spans="1:9">
      <c r="A71" s="51">
        <v>59</v>
      </c>
      <c r="B71" s="51">
        <v>227.29680000000002</v>
      </c>
      <c r="C71" s="51">
        <v>227.35059999999999</v>
      </c>
      <c r="D71" s="51">
        <v>130.76972999999998</v>
      </c>
    </row>
    <row r="72" spans="1:9">
      <c r="A72" s="51">
        <v>60</v>
      </c>
      <c r="B72" s="51">
        <v>224.17200000000003</v>
      </c>
      <c r="C72" s="51">
        <v>226.44399999999996</v>
      </c>
      <c r="D72" s="51">
        <v>130.5882</v>
      </c>
    </row>
    <row r="73" spans="1:9">
      <c r="A73" s="51">
        <v>61</v>
      </c>
      <c r="B73" s="51">
        <v>221.04720000000003</v>
      </c>
      <c r="C73" s="51">
        <v>225.53739999999999</v>
      </c>
      <c r="D73" s="51">
        <v>130.40666999999999</v>
      </c>
    </row>
    <row r="74" spans="1:9">
      <c r="A74" s="51">
        <v>62</v>
      </c>
      <c r="B74" s="51">
        <v>217.92240000000001</v>
      </c>
      <c r="C74" s="51">
        <v>224.63079999999997</v>
      </c>
      <c r="D74" s="51">
        <v>130.22513999999998</v>
      </c>
    </row>
    <row r="75" spans="1:9">
      <c r="A75" s="51">
        <v>63</v>
      </c>
      <c r="B75" s="51">
        <v>214.79760000000002</v>
      </c>
      <c r="C75" s="51">
        <v>223.72419999999997</v>
      </c>
      <c r="D75" s="51">
        <v>130.04361</v>
      </c>
      <c r="G75" s="51"/>
    </row>
    <row r="76" spans="1:9">
      <c r="A76" s="51">
        <v>64</v>
      </c>
      <c r="B76" s="51">
        <v>211.67280000000002</v>
      </c>
      <c r="C76" s="51">
        <v>222.81759999999997</v>
      </c>
      <c r="D76" s="51">
        <v>129.86207999999999</v>
      </c>
      <c r="G76" s="51"/>
    </row>
    <row r="77" spans="1:9">
      <c r="A77" s="51">
        <v>65</v>
      </c>
      <c r="B77" s="51">
        <v>208.54800000000003</v>
      </c>
      <c r="C77" s="51">
        <v>221.91099999999997</v>
      </c>
      <c r="D77" s="51">
        <v>129.68054999999998</v>
      </c>
      <c r="G77" s="51"/>
    </row>
    <row r="78" spans="1:9">
      <c r="A78" s="51">
        <v>66</v>
      </c>
      <c r="B78" s="51">
        <v>205.42320000000004</v>
      </c>
      <c r="C78" s="51">
        <v>221.00439999999998</v>
      </c>
      <c r="D78" s="51">
        <v>129.49902</v>
      </c>
      <c r="G78" s="51"/>
    </row>
    <row r="79" spans="1:9">
      <c r="A79" s="51">
        <v>67</v>
      </c>
      <c r="B79" s="51">
        <v>202.29840000000002</v>
      </c>
      <c r="C79" s="51">
        <v>220.09779999999998</v>
      </c>
      <c r="D79" s="51">
        <v>129.31748999999999</v>
      </c>
      <c r="G79" s="51"/>
    </row>
    <row r="80" spans="1:9">
      <c r="A80" s="51">
        <v>68</v>
      </c>
      <c r="B80" s="51">
        <v>199.17360000000002</v>
      </c>
      <c r="C80" s="51">
        <v>219.19119999999998</v>
      </c>
      <c r="D80" s="51">
        <v>129.13595999999998</v>
      </c>
      <c r="G80" s="51"/>
    </row>
    <row r="81" spans="1:7">
      <c r="A81" s="51">
        <v>69</v>
      </c>
      <c r="B81" s="51">
        <v>196.04880000000003</v>
      </c>
      <c r="C81" s="51">
        <v>218.28459999999998</v>
      </c>
      <c r="D81" s="51">
        <v>128.95443</v>
      </c>
      <c r="G81" s="51"/>
    </row>
    <row r="82" spans="1:7">
      <c r="A82" s="51">
        <v>70</v>
      </c>
      <c r="B82" s="51">
        <v>192.92400000000004</v>
      </c>
      <c r="C82" s="51">
        <v>217.37799999999999</v>
      </c>
      <c r="D82" s="51">
        <v>128.77289999999999</v>
      </c>
      <c r="G82" s="51"/>
    </row>
    <row r="83" spans="1:7">
      <c r="A83" s="51">
        <v>71</v>
      </c>
      <c r="B83" s="51">
        <v>189.79920000000001</v>
      </c>
      <c r="C83" s="51">
        <v>216.47139999999996</v>
      </c>
      <c r="D83" s="51">
        <v>128.59136999999998</v>
      </c>
      <c r="G83" s="51"/>
    </row>
    <row r="84" spans="1:7">
      <c r="A84" s="51">
        <v>72</v>
      </c>
      <c r="B84" s="51">
        <v>186.67440000000002</v>
      </c>
      <c r="C84" s="51">
        <v>215.56479999999999</v>
      </c>
      <c r="D84" s="51">
        <v>128.40984</v>
      </c>
      <c r="G84" s="51"/>
    </row>
    <row r="85" spans="1:7">
      <c r="A85" s="51">
        <v>73</v>
      </c>
      <c r="B85" s="51">
        <v>183.54960000000003</v>
      </c>
      <c r="C85" s="51">
        <v>214.65819999999997</v>
      </c>
      <c r="D85" s="51">
        <v>128.22830999999999</v>
      </c>
    </row>
    <row r="86" spans="1:7">
      <c r="A86" s="51">
        <v>74</v>
      </c>
      <c r="B86" s="51">
        <v>180.42480000000003</v>
      </c>
      <c r="C86" s="51">
        <v>213.7516</v>
      </c>
      <c r="D86" s="51">
        <v>128.04677999999998</v>
      </c>
    </row>
    <row r="87" spans="1:7">
      <c r="A87" s="51">
        <v>75</v>
      </c>
      <c r="B87" s="51">
        <v>177.3</v>
      </c>
      <c r="C87" s="51">
        <v>212.84499999999997</v>
      </c>
      <c r="D87" s="51">
        <v>127.86524999999999</v>
      </c>
    </row>
    <row r="88" spans="1:7">
      <c r="A88" s="51">
        <v>76</v>
      </c>
      <c r="B88" s="51">
        <v>174.17520000000002</v>
      </c>
      <c r="C88" s="51">
        <v>211.93839999999997</v>
      </c>
      <c r="D88" s="51">
        <v>127.68371999999999</v>
      </c>
    </row>
    <row r="89" spans="1:7">
      <c r="A89" s="51">
        <v>77</v>
      </c>
      <c r="B89" s="51">
        <v>171.05040000000002</v>
      </c>
      <c r="C89" s="51">
        <v>211.03179999999998</v>
      </c>
      <c r="D89" s="51">
        <v>127.50218999999998</v>
      </c>
    </row>
    <row r="90" spans="1:7">
      <c r="A90" s="51">
        <v>78</v>
      </c>
      <c r="B90" s="51">
        <v>167.92560000000003</v>
      </c>
      <c r="C90" s="51">
        <v>210.12519999999998</v>
      </c>
      <c r="D90" s="51">
        <v>127.32065999999999</v>
      </c>
    </row>
    <row r="91" spans="1:7">
      <c r="A91" s="51">
        <v>79</v>
      </c>
      <c r="B91" s="51">
        <v>164.80080000000001</v>
      </c>
      <c r="C91" s="51">
        <v>209.21859999999998</v>
      </c>
      <c r="D91" s="51">
        <v>127.13912999999999</v>
      </c>
    </row>
    <row r="92" spans="1:7">
      <c r="A92" s="51">
        <v>80</v>
      </c>
      <c r="B92" s="51">
        <v>161.67600000000002</v>
      </c>
      <c r="C92" s="51">
        <v>208.31199999999998</v>
      </c>
      <c r="D92" s="51">
        <v>126.95759999999999</v>
      </c>
    </row>
    <row r="93" spans="1:7">
      <c r="A93" s="51">
        <v>81</v>
      </c>
      <c r="B93" s="51">
        <v>158.55120000000002</v>
      </c>
      <c r="C93" s="51">
        <v>207.40539999999999</v>
      </c>
      <c r="D93" s="51">
        <v>126.77606999999999</v>
      </c>
    </row>
    <row r="94" spans="1:7">
      <c r="A94" s="51">
        <v>82</v>
      </c>
      <c r="B94" s="51">
        <v>155.4264</v>
      </c>
      <c r="C94" s="51">
        <v>206.49879999999996</v>
      </c>
      <c r="D94" s="51">
        <v>126.59453999999999</v>
      </c>
    </row>
    <row r="95" spans="1:7">
      <c r="A95" s="51">
        <v>83</v>
      </c>
      <c r="B95" s="51">
        <v>152.30160000000001</v>
      </c>
      <c r="C95" s="51">
        <v>205.59219999999999</v>
      </c>
      <c r="D95" s="51">
        <v>126.41300999999999</v>
      </c>
    </row>
    <row r="96" spans="1:7">
      <c r="A96" s="51">
        <v>84</v>
      </c>
      <c r="B96" s="51">
        <v>149.17680000000001</v>
      </c>
      <c r="C96" s="51">
        <v>204.68559999999997</v>
      </c>
      <c r="D96" s="51">
        <v>126.23147999999999</v>
      </c>
    </row>
    <row r="97" spans="1:9">
      <c r="A97" s="51">
        <v>85</v>
      </c>
      <c r="B97" s="51">
        <v>146.05200000000002</v>
      </c>
      <c r="C97" s="51">
        <v>203.779</v>
      </c>
      <c r="D97" s="51">
        <v>126.04995</v>
      </c>
    </row>
    <row r="98" spans="1:9">
      <c r="A98" s="51">
        <v>86</v>
      </c>
      <c r="B98" s="51">
        <v>142.92720000000003</v>
      </c>
      <c r="C98" s="51">
        <v>202.87239999999997</v>
      </c>
      <c r="D98" s="51">
        <v>125.86841999999999</v>
      </c>
    </row>
    <row r="99" spans="1:9">
      <c r="A99" s="51">
        <v>87</v>
      </c>
      <c r="B99" s="51">
        <v>139.80240000000003</v>
      </c>
      <c r="C99" s="51">
        <v>201.96579999999997</v>
      </c>
      <c r="D99" s="51">
        <v>125.68688999999999</v>
      </c>
    </row>
    <row r="100" spans="1:9">
      <c r="A100" s="51">
        <v>88</v>
      </c>
      <c r="B100" s="51">
        <v>136.67760000000004</v>
      </c>
      <c r="C100" s="51">
        <v>201.05919999999998</v>
      </c>
      <c r="D100" s="51">
        <v>125.50536</v>
      </c>
      <c r="H100" s="98"/>
      <c r="I100" s="98"/>
    </row>
    <row r="101" spans="1:9">
      <c r="A101" s="51">
        <v>89</v>
      </c>
      <c r="B101" s="51">
        <v>133.55280000000005</v>
      </c>
      <c r="C101" s="51">
        <v>200.15259999999998</v>
      </c>
      <c r="D101" s="51">
        <v>125.32382999999999</v>
      </c>
      <c r="H101" s="98"/>
      <c r="I101" s="98"/>
    </row>
    <row r="102" spans="1:9">
      <c r="A102" s="51">
        <v>90</v>
      </c>
      <c r="B102" s="51">
        <v>130.428</v>
      </c>
      <c r="C102" s="51">
        <v>199.24599999999998</v>
      </c>
      <c r="D102" s="51">
        <v>125.14229999999999</v>
      </c>
      <c r="H102" s="98"/>
      <c r="I102" s="98"/>
    </row>
    <row r="103" spans="1:9">
      <c r="A103" s="51">
        <v>91</v>
      </c>
      <c r="B103" s="51">
        <v>127.3032</v>
      </c>
      <c r="C103" s="51">
        <v>198.33939999999998</v>
      </c>
      <c r="D103" s="51">
        <v>124.96077</v>
      </c>
    </row>
    <row r="104" spans="1:9">
      <c r="A104" s="51">
        <v>92</v>
      </c>
      <c r="B104" s="51">
        <v>124.17840000000001</v>
      </c>
      <c r="C104" s="51">
        <v>197.43279999999999</v>
      </c>
      <c r="D104" s="51">
        <v>124.77923999999999</v>
      </c>
    </row>
    <row r="105" spans="1:9">
      <c r="A105" s="51">
        <v>93</v>
      </c>
      <c r="B105" s="51">
        <v>121.05360000000002</v>
      </c>
      <c r="C105" s="51">
        <v>196.52619999999996</v>
      </c>
      <c r="D105" s="51">
        <v>124.59770999999999</v>
      </c>
    </row>
    <row r="106" spans="1:9">
      <c r="A106" s="51">
        <v>94</v>
      </c>
      <c r="B106" s="51">
        <v>117.92880000000002</v>
      </c>
      <c r="C106" s="51">
        <v>195.61959999999999</v>
      </c>
      <c r="D106" s="51">
        <v>124.41618</v>
      </c>
    </row>
    <row r="107" spans="1:9">
      <c r="A107" s="51">
        <v>95</v>
      </c>
      <c r="B107" s="51">
        <v>114.80400000000003</v>
      </c>
      <c r="C107" s="51">
        <v>194.71299999999997</v>
      </c>
      <c r="D107" s="51">
        <v>124.23464999999999</v>
      </c>
    </row>
    <row r="108" spans="1:9">
      <c r="A108" s="51">
        <v>96</v>
      </c>
      <c r="B108" s="51">
        <v>111.67920000000004</v>
      </c>
      <c r="C108" s="51">
        <v>193.8064</v>
      </c>
      <c r="D108" s="51">
        <v>124.05311999999999</v>
      </c>
    </row>
    <row r="109" spans="1:9">
      <c r="A109" s="51">
        <v>97</v>
      </c>
      <c r="B109" s="51">
        <v>108.55440000000004</v>
      </c>
      <c r="C109" s="51">
        <v>192.89979999999997</v>
      </c>
      <c r="D109" s="51">
        <v>123.87159</v>
      </c>
    </row>
    <row r="110" spans="1:9">
      <c r="A110" s="51">
        <v>98</v>
      </c>
      <c r="B110" s="51">
        <v>105.42960000000005</v>
      </c>
      <c r="C110" s="51">
        <v>191.99319999999997</v>
      </c>
      <c r="D110" s="51">
        <v>123.69005999999999</v>
      </c>
    </row>
    <row r="111" spans="1:9">
      <c r="A111" s="51">
        <v>99</v>
      </c>
      <c r="B111" s="51">
        <v>102.3048</v>
      </c>
      <c r="C111" s="51">
        <v>191.08659999999998</v>
      </c>
      <c r="D111" s="51">
        <v>123.50852999999999</v>
      </c>
    </row>
    <row r="112" spans="1:9">
      <c r="A112" s="51">
        <v>100</v>
      </c>
      <c r="B112" s="51">
        <v>99.18</v>
      </c>
      <c r="C112" s="51">
        <v>190.17999999999998</v>
      </c>
      <c r="D112" s="51">
        <v>123.327</v>
      </c>
    </row>
    <row r="114" spans="1:4">
      <c r="A114" s="51" t="s">
        <v>70</v>
      </c>
      <c r="C114" s="51">
        <v>0.13674</v>
      </c>
      <c r="D114" s="51">
        <v>247.7</v>
      </c>
    </row>
    <row r="115" spans="1:4">
      <c r="A115" s="51" t="s">
        <v>71</v>
      </c>
      <c r="C115" s="51">
        <v>-3.1248</v>
      </c>
      <c r="D115" s="51">
        <v>411.66</v>
      </c>
    </row>
    <row r="116" spans="1:4">
      <c r="A116" s="51" t="s">
        <v>72</v>
      </c>
      <c r="C116" s="51">
        <v>2.5931000000000002</v>
      </c>
      <c r="D116" s="51">
        <v>104.96</v>
      </c>
    </row>
    <row r="117" spans="1:4">
      <c r="A117" s="51" t="s">
        <v>73</v>
      </c>
      <c r="C117" s="51">
        <v>-0.90659999999999996</v>
      </c>
      <c r="D117" s="51">
        <v>280.83999999999997</v>
      </c>
    </row>
    <row r="118" spans="1:4">
      <c r="A118" s="51" t="s">
        <v>74</v>
      </c>
      <c r="C118" s="51">
        <v>0.50102999999999998</v>
      </c>
      <c r="D118" s="51">
        <v>106.8</v>
      </c>
    </row>
    <row r="119" spans="1:4">
      <c r="A119" s="51" t="s">
        <v>75</v>
      </c>
      <c r="C119" s="51">
        <v>-0.18153</v>
      </c>
      <c r="D119" s="51">
        <v>141.47999999999999</v>
      </c>
    </row>
    <row r="154" spans="5:16">
      <c r="M154" s="51" t="s">
        <v>76</v>
      </c>
      <c r="N154" s="51" t="s">
        <v>77</v>
      </c>
      <c r="O154" s="51" t="s">
        <v>78</v>
      </c>
    </row>
    <row r="155" spans="5:16">
      <c r="E155" s="99"/>
      <c r="F155" s="99"/>
      <c r="M155" s="51">
        <v>565</v>
      </c>
      <c r="N155" s="51">
        <f t="shared" ref="N155:N164" si="0">ABS(M155-$G165)</f>
        <v>63</v>
      </c>
      <c r="O155" s="100">
        <f t="shared" ref="O155:O164" si="1">1.5389*M155-316.74</f>
        <v>552.73849999999993</v>
      </c>
      <c r="P155" s="100">
        <f t="shared" ref="P155:P164" si="2">ABS(O155-G165)</f>
        <v>50.738499999999931</v>
      </c>
    </row>
    <row r="156" spans="5:16">
      <c r="E156" s="99"/>
      <c r="F156" s="99"/>
      <c r="M156" s="51">
        <v>578</v>
      </c>
      <c r="N156" s="51">
        <f t="shared" si="0"/>
        <v>6</v>
      </c>
      <c r="O156" s="100">
        <f t="shared" si="1"/>
        <v>572.74419999999998</v>
      </c>
      <c r="P156" s="100">
        <f t="shared" si="2"/>
        <v>0.74419999999997799</v>
      </c>
    </row>
    <row r="157" spans="5:16">
      <c r="E157" s="99"/>
      <c r="F157" s="99"/>
      <c r="M157" s="51">
        <v>591</v>
      </c>
      <c r="N157" s="51">
        <f t="shared" si="0"/>
        <v>3</v>
      </c>
      <c r="O157" s="100">
        <f t="shared" si="1"/>
        <v>592.74989999999991</v>
      </c>
      <c r="P157" s="100">
        <f t="shared" si="2"/>
        <v>4.7498999999999114</v>
      </c>
    </row>
    <row r="158" spans="5:16">
      <c r="E158" s="101"/>
      <c r="F158" s="101"/>
      <c r="M158" s="51">
        <v>601</v>
      </c>
      <c r="N158" s="51">
        <f t="shared" si="0"/>
        <v>1</v>
      </c>
      <c r="O158" s="100">
        <f t="shared" si="1"/>
        <v>608.13889999999992</v>
      </c>
      <c r="P158" s="100">
        <f t="shared" si="2"/>
        <v>6.1388999999999214</v>
      </c>
    </row>
    <row r="159" spans="5:16">
      <c r="E159" s="101"/>
      <c r="F159" s="101"/>
      <c r="M159" s="51">
        <v>592</v>
      </c>
      <c r="N159" s="51">
        <f t="shared" si="0"/>
        <v>24</v>
      </c>
      <c r="O159" s="100">
        <f t="shared" si="1"/>
        <v>594.28879999999992</v>
      </c>
      <c r="P159" s="100">
        <f t="shared" si="2"/>
        <v>21.711200000000076</v>
      </c>
    </row>
    <row r="160" spans="5:16">
      <c r="E160" s="101"/>
      <c r="F160" s="101"/>
      <c r="M160" s="51">
        <v>629</v>
      </c>
      <c r="N160" s="51">
        <f t="shared" si="0"/>
        <v>9</v>
      </c>
      <c r="O160" s="100">
        <f t="shared" si="1"/>
        <v>651.22809999999993</v>
      </c>
      <c r="P160" s="100">
        <f t="shared" si="2"/>
        <v>31.228099999999927</v>
      </c>
    </row>
    <row r="161" spans="5:16">
      <c r="E161" s="99"/>
      <c r="F161" s="99"/>
      <c r="M161" s="51">
        <v>613</v>
      </c>
      <c r="N161" s="51">
        <f t="shared" si="0"/>
        <v>11</v>
      </c>
      <c r="O161" s="100">
        <f t="shared" si="1"/>
        <v>626.60569999999996</v>
      </c>
      <c r="P161" s="100">
        <f t="shared" si="2"/>
        <v>2.6056999999999562</v>
      </c>
    </row>
    <row r="162" spans="5:16">
      <c r="E162" s="99"/>
      <c r="F162" s="99"/>
      <c r="M162" s="51">
        <v>625</v>
      </c>
      <c r="N162" s="51">
        <f t="shared" si="0"/>
        <v>11</v>
      </c>
      <c r="O162" s="100">
        <f t="shared" si="1"/>
        <v>645.07249999999999</v>
      </c>
      <c r="P162" s="100">
        <f t="shared" si="2"/>
        <v>9.0724999999999909</v>
      </c>
    </row>
    <row r="163" spans="5:16">
      <c r="E163" s="99"/>
      <c r="F163" s="99"/>
      <c r="M163" s="51">
        <v>586</v>
      </c>
      <c r="N163" s="51">
        <f t="shared" si="0"/>
        <v>60</v>
      </c>
      <c r="O163" s="100">
        <f t="shared" si="1"/>
        <v>585.05539999999996</v>
      </c>
      <c r="P163" s="100">
        <f t="shared" si="2"/>
        <v>60.944600000000037</v>
      </c>
    </row>
    <row r="164" spans="5:16">
      <c r="E164" s="99"/>
      <c r="F164" s="99"/>
      <c r="G164" s="51"/>
      <c r="H164" s="51" t="s">
        <v>79</v>
      </c>
      <c r="M164" s="51">
        <v>616</v>
      </c>
      <c r="N164" s="51">
        <f t="shared" si="0"/>
        <v>38</v>
      </c>
      <c r="O164" s="100">
        <f t="shared" si="1"/>
        <v>631.22239999999999</v>
      </c>
      <c r="P164" s="100">
        <f t="shared" si="2"/>
        <v>22.777600000000007</v>
      </c>
    </row>
    <row r="165" spans="5:16">
      <c r="E165" s="99"/>
      <c r="F165" s="99"/>
      <c r="G165" s="51">
        <v>502</v>
      </c>
      <c r="H165" s="51">
        <v>566</v>
      </c>
      <c r="I165" s="51">
        <f t="shared" ref="I165:I174" si="3">ABS(H165-$G165)</f>
        <v>64</v>
      </c>
      <c r="J165" s="100">
        <f>1.4255*H165-245.88</f>
        <v>560.95299999999997</v>
      </c>
      <c r="K165" s="100">
        <f t="shared" ref="K165:K174" si="4">ABS(J165-$G165)</f>
        <v>58.952999999999975</v>
      </c>
      <c r="N165" s="51">
        <f>AVERAGE(N155:N164)</f>
        <v>22.6</v>
      </c>
      <c r="P165" s="98">
        <f>AVERAGE(P155:P164)</f>
        <v>21.071119999999972</v>
      </c>
    </row>
    <row r="166" spans="5:16">
      <c r="E166" s="99"/>
      <c r="F166" s="99"/>
      <c r="G166" s="51">
        <v>572</v>
      </c>
      <c r="H166" s="51">
        <v>571</v>
      </c>
      <c r="I166" s="51">
        <f t="shared" si="3"/>
        <v>1</v>
      </c>
      <c r="J166" s="100">
        <f t="shared" ref="J166:J174" si="5">1.4255*H166-245.88</f>
        <v>568.08050000000003</v>
      </c>
      <c r="K166" s="100">
        <f t="shared" si="4"/>
        <v>3.9194999999999709</v>
      </c>
      <c r="M166" s="100"/>
      <c r="N166" s="100">
        <f>MAX(N155:N164)</f>
        <v>63</v>
      </c>
      <c r="O166" s="100"/>
      <c r="P166" s="100">
        <f>MAX(P155:P164)</f>
        <v>60.944600000000037</v>
      </c>
    </row>
    <row r="167" spans="5:16">
      <c r="E167" s="99"/>
      <c r="F167" s="99"/>
      <c r="G167" s="51">
        <v>588</v>
      </c>
      <c r="H167" s="51">
        <v>587</v>
      </c>
      <c r="I167" s="51">
        <f t="shared" si="3"/>
        <v>1</v>
      </c>
      <c r="J167" s="100">
        <f t="shared" si="5"/>
        <v>590.88850000000002</v>
      </c>
      <c r="K167" s="100">
        <f t="shared" si="4"/>
        <v>2.8885000000000218</v>
      </c>
    </row>
    <row r="168" spans="5:16">
      <c r="E168" s="99"/>
      <c r="F168" s="99"/>
      <c r="G168" s="51">
        <v>602</v>
      </c>
      <c r="H168" s="51">
        <v>596</v>
      </c>
      <c r="I168" s="51">
        <f t="shared" si="3"/>
        <v>6</v>
      </c>
      <c r="J168" s="100">
        <f t="shared" si="5"/>
        <v>603.71799999999996</v>
      </c>
      <c r="K168" s="100">
        <f t="shared" si="4"/>
        <v>1.7179999999999609</v>
      </c>
    </row>
    <row r="169" spans="5:16">
      <c r="E169" s="99"/>
      <c r="F169" s="99"/>
      <c r="G169" s="51">
        <v>616</v>
      </c>
      <c r="H169" s="51">
        <v>588</v>
      </c>
      <c r="I169" s="51">
        <f t="shared" si="3"/>
        <v>28</v>
      </c>
      <c r="J169" s="100">
        <f t="shared" si="5"/>
        <v>592.31399999999996</v>
      </c>
      <c r="K169" s="100">
        <f t="shared" si="4"/>
        <v>23.686000000000035</v>
      </c>
    </row>
    <row r="170" spans="5:16">
      <c r="E170" s="99"/>
      <c r="F170" s="99"/>
      <c r="G170" s="51">
        <v>620</v>
      </c>
      <c r="H170" s="51">
        <v>626</v>
      </c>
      <c r="I170" s="51">
        <f t="shared" si="3"/>
        <v>6</v>
      </c>
      <c r="J170" s="100">
        <f t="shared" si="5"/>
        <v>646.48299999999995</v>
      </c>
      <c r="K170" s="100">
        <f t="shared" si="4"/>
        <v>26.482999999999947</v>
      </c>
    </row>
    <row r="171" spans="5:16">
      <c r="E171" s="99"/>
      <c r="F171" s="99"/>
      <c r="G171" s="51">
        <v>624</v>
      </c>
      <c r="H171" s="51">
        <v>616</v>
      </c>
      <c r="I171" s="51">
        <f t="shared" si="3"/>
        <v>8</v>
      </c>
      <c r="J171" s="100">
        <f t="shared" si="5"/>
        <v>632.22799999999995</v>
      </c>
      <c r="K171" s="100">
        <f t="shared" si="4"/>
        <v>8.2279999999999518</v>
      </c>
    </row>
    <row r="172" spans="5:16">
      <c r="E172" s="99"/>
      <c r="F172" s="99"/>
      <c r="G172" s="51">
        <v>636</v>
      </c>
      <c r="H172" s="51">
        <v>625</v>
      </c>
      <c r="I172" s="51">
        <f t="shared" si="3"/>
        <v>11</v>
      </c>
      <c r="J172" s="100">
        <f t="shared" si="5"/>
        <v>645.0575</v>
      </c>
      <c r="K172" s="100">
        <f t="shared" si="4"/>
        <v>9.0575000000000045</v>
      </c>
    </row>
    <row r="173" spans="5:16">
      <c r="E173" s="99"/>
      <c r="F173" s="99"/>
      <c r="G173" s="51">
        <v>646</v>
      </c>
      <c r="H173" s="51">
        <v>584</v>
      </c>
      <c r="I173" s="51">
        <f t="shared" si="3"/>
        <v>62</v>
      </c>
      <c r="J173" s="100">
        <f t="shared" si="5"/>
        <v>586.61199999999997</v>
      </c>
      <c r="K173" s="100">
        <f t="shared" si="4"/>
        <v>59.388000000000034</v>
      </c>
    </row>
    <row r="174" spans="5:16">
      <c r="E174" s="99"/>
      <c r="F174" s="99"/>
      <c r="G174" s="51">
        <v>654</v>
      </c>
      <c r="H174" s="51">
        <v>617</v>
      </c>
      <c r="I174" s="51">
        <f t="shared" si="3"/>
        <v>37</v>
      </c>
      <c r="J174" s="100">
        <f t="shared" si="5"/>
        <v>633.65350000000001</v>
      </c>
      <c r="K174" s="100">
        <f t="shared" si="4"/>
        <v>20.346499999999992</v>
      </c>
    </row>
    <row r="175" spans="5:16">
      <c r="E175" s="99"/>
      <c r="F175" s="99"/>
      <c r="G175" s="51" t="s">
        <v>80</v>
      </c>
      <c r="I175" s="51">
        <f>AVERAGE(I165:I174)</f>
        <v>22.4</v>
      </c>
      <c r="K175" s="98">
        <f>AVERAGE(K165:K174)</f>
        <v>21.466799999999989</v>
      </c>
    </row>
    <row r="176" spans="5:16">
      <c r="E176" s="99"/>
      <c r="F176" s="99"/>
      <c r="G176" s="53" t="s">
        <v>81</v>
      </c>
      <c r="I176" s="51">
        <f>MAX(I165:I174)</f>
        <v>64</v>
      </c>
      <c r="K176" s="100">
        <f>MAX(K165:K174)</f>
        <v>59.388000000000034</v>
      </c>
      <c r="L176" s="100"/>
    </row>
  </sheetData>
  <mergeCells count="2">
    <mergeCell ref="E1:K1"/>
    <mergeCell ref="F49:L50"/>
  </mergeCells>
  <conditionalFormatting sqref="G11:G13">
    <cfRule type="cellIs" dxfId="8" priority="8" operator="between">
      <formula>66</formula>
      <formula>106</formula>
    </cfRule>
    <cfRule type="cellIs" dxfId="7" priority="9" operator="between">
      <formula>33</formula>
      <formula>65</formula>
    </cfRule>
    <cfRule type="cellIs" dxfId="6" priority="10" operator="between">
      <formula>0.001</formula>
      <formula>32</formula>
    </cfRule>
  </conditionalFormatting>
  <conditionalFormatting sqref="F27:F48 M49:M56">
    <cfRule type="cellIs" dxfId="5" priority="5" operator="between">
      <formula>66</formula>
      <formula>106</formula>
    </cfRule>
    <cfRule type="cellIs" dxfId="4" priority="6" operator="between">
      <formula>33</formula>
      <formula>65</formula>
    </cfRule>
    <cfRule type="cellIs" dxfId="3" priority="7" operator="between">
      <formula>0.001</formula>
      <formula>32</formula>
    </cfRule>
  </conditionalFormatting>
  <conditionalFormatting sqref="A12:A11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9:G61">
    <cfRule type="cellIs" dxfId="2" priority="1" operator="between">
      <formula>66</formula>
      <formula>106</formula>
    </cfRule>
    <cfRule type="cellIs" dxfId="1" priority="2" operator="between">
      <formula>33</formula>
      <formula>65</formula>
    </cfRule>
    <cfRule type="cellIs" dxfId="0" priority="3" operator="between">
      <formula>0.001</formula>
      <formula>32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5121" r:id="rId4">
          <objectPr defaultSize="0" r:id="rId5">
            <anchor moveWithCells="1">
              <from>
                <xdr:col>5</xdr:col>
                <xdr:colOff>361950</xdr:colOff>
                <xdr:row>51</xdr:row>
                <xdr:rowOff>9525</xdr:rowOff>
              </from>
              <to>
                <xdr:col>6</xdr:col>
                <xdr:colOff>523875</xdr:colOff>
                <xdr:row>57</xdr:row>
                <xdr:rowOff>0</xdr:rowOff>
              </to>
            </anchor>
          </objectPr>
        </oleObject>
      </mc:Choice>
      <mc:Fallback>
        <oleObject progId="ChemDraw.Document.6.0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Overview</vt:lpstr>
      <vt:lpstr>Bar diagram</vt:lpstr>
    </vt:vector>
  </TitlesOfParts>
  <Company>IVV Naturwissenschaften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Teders</dc:creator>
  <cp:lastModifiedBy>Felix Katzenburg</cp:lastModifiedBy>
  <cp:lastPrinted>2018-05-10T07:29:16Z</cp:lastPrinted>
  <dcterms:created xsi:type="dcterms:W3CDTF">2017-06-09T08:41:17Z</dcterms:created>
  <dcterms:modified xsi:type="dcterms:W3CDTF">2022-10-27T16:55:30Z</dcterms:modified>
</cp:coreProperties>
</file>